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9600" windowHeight="4605" firstSheet="4" activeTab="6"/>
  </bookViews>
  <sheets>
    <sheet name="收支總帳" sheetId="1" r:id="rId1"/>
    <sheet name="學年結算" sheetId="2" r:id="rId2"/>
    <sheet name="07分類帳" sheetId="3" r:id="rId3"/>
    <sheet name="07結算" sheetId="4" r:id="rId4"/>
    <sheet name="08分類帳" sheetId="5" r:id="rId5"/>
    <sheet name="08結算" sheetId="6" r:id="rId6"/>
    <sheet name="09分類帳" sheetId="7" r:id="rId7"/>
    <sheet name="09結算" sheetId="8" r:id="rId8"/>
    <sheet name="10分類帳" sheetId="9" r:id="rId9"/>
    <sheet name="10結算" sheetId="10" r:id="rId10"/>
    <sheet name="11分類帳" sheetId="11" r:id="rId11"/>
    <sheet name="11結算" sheetId="12" r:id="rId12"/>
    <sheet name="12分類帳" sheetId="13" r:id="rId13"/>
    <sheet name="12結算" sheetId="14" r:id="rId14"/>
    <sheet name="01分類帳" sheetId="15" r:id="rId15"/>
    <sheet name="01結算" sheetId="16" r:id="rId16"/>
    <sheet name="02分類帳" sheetId="17" r:id="rId17"/>
    <sheet name="02結算" sheetId="18" r:id="rId18"/>
    <sheet name="03分類帳" sheetId="19" r:id="rId19"/>
    <sheet name="03結算" sheetId="20" r:id="rId20"/>
    <sheet name="04分類帳" sheetId="21" r:id="rId21"/>
    <sheet name="04結算" sheetId="22" r:id="rId22"/>
    <sheet name="05分類帳" sheetId="23" r:id="rId23"/>
    <sheet name="05結算" sheetId="24" r:id="rId24"/>
    <sheet name="06分類帳" sheetId="25" r:id="rId25"/>
    <sheet name="06結算" sheetId="26" r:id="rId26"/>
  </sheets>
  <externalReferences>
    <externalReference r:id="rId29"/>
  </externalReferences>
  <definedNames>
    <definedName name="_xlnm.Print_Titles" localSheetId="14">'01分類帳'!$1:$3</definedName>
    <definedName name="_xlnm.Print_Titles" localSheetId="16">'02分類帳'!$1:$3</definedName>
    <definedName name="_xlnm.Print_Titles" localSheetId="18">'03分類帳'!$1:$3</definedName>
    <definedName name="_xlnm.Print_Titles" localSheetId="20">'04分類帳'!$1:$3</definedName>
    <definedName name="_xlnm.Print_Titles" localSheetId="22">'05分類帳'!$1:$3</definedName>
    <definedName name="_xlnm.Print_Titles" localSheetId="24">'06分類帳'!$1:$3</definedName>
    <definedName name="_xlnm.Print_Titles" localSheetId="2">'07分類帳'!$1:$3</definedName>
    <definedName name="_xlnm.Print_Titles" localSheetId="4">'08分類帳'!$1:$3</definedName>
    <definedName name="_xlnm.Print_Titles" localSheetId="6">'09分類帳'!$1:$3</definedName>
    <definedName name="_xlnm.Print_Titles" localSheetId="8">'10分類帳'!$1:$3</definedName>
    <definedName name="_xlnm.Print_Titles" localSheetId="10">'11分類帳'!$1:$3</definedName>
    <definedName name="_xlnm.Print_Titles" localSheetId="12">'12分類帳'!$1:$3</definedName>
    <definedName name="_xlnm.Print_Titles" localSheetId="0">'收支總帳'!$1:$2</definedName>
  </definedNames>
  <calcPr fullCalcOnLoad="1"/>
</workbook>
</file>

<file path=xl/comments13.xml><?xml version="1.0" encoding="utf-8"?>
<comments xmlns="http://schemas.openxmlformats.org/spreadsheetml/2006/main">
  <authors>
    <author>user</author>
  </authors>
  <commentList>
    <comment ref="M32" authorId="0">
      <text>
        <r>
          <rPr>
            <sz val="9"/>
            <rFont val="Tahoma"/>
            <family val="2"/>
          </rPr>
          <t>101</t>
        </r>
        <r>
          <rPr>
            <sz val="9"/>
            <rFont val="細明體"/>
            <family val="3"/>
          </rPr>
          <t>年7-12月午餐專戶利息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<sst xmlns="http://schemas.openxmlformats.org/spreadsheetml/2006/main" count="1448" uniqueCount="455">
  <si>
    <t>月</t>
  </si>
  <si>
    <t>日</t>
  </si>
  <si>
    <t>字</t>
  </si>
  <si>
    <t>號</t>
  </si>
  <si>
    <t>憑單</t>
  </si>
  <si>
    <t>收入</t>
  </si>
  <si>
    <t>金額</t>
  </si>
  <si>
    <t>主食</t>
  </si>
  <si>
    <t>食油</t>
  </si>
  <si>
    <t>調味品</t>
  </si>
  <si>
    <t>雜支</t>
  </si>
  <si>
    <t>合計</t>
  </si>
  <si>
    <t>摘要</t>
  </si>
  <si>
    <t>支   出    用  途  科  目</t>
  </si>
  <si>
    <t>收</t>
  </si>
  <si>
    <t>支</t>
  </si>
  <si>
    <t>餘額</t>
  </si>
  <si>
    <t>人事費</t>
  </si>
  <si>
    <t>燃料費</t>
  </si>
  <si>
    <t>維護
設備費</t>
  </si>
  <si>
    <t>燃料費
(水電)</t>
  </si>
  <si>
    <t>年</t>
  </si>
  <si>
    <t>月</t>
  </si>
  <si>
    <t>日</t>
  </si>
  <si>
    <t>憑單
號碼</t>
  </si>
  <si>
    <t>摘要</t>
  </si>
  <si>
    <t>收</t>
  </si>
  <si>
    <t>支</t>
  </si>
  <si>
    <t>餘額</t>
  </si>
  <si>
    <t>維護設備費</t>
  </si>
  <si>
    <t>本月合計</t>
  </si>
  <si>
    <t>截至本月份累計數</t>
  </si>
  <si>
    <t>本月合計</t>
  </si>
  <si>
    <t xml:space="preserve"> </t>
  </si>
  <si>
    <t>副食</t>
  </si>
  <si>
    <t>午餐費</t>
  </si>
  <si>
    <t>午餐基本費</t>
  </si>
  <si>
    <t>午餐燃料費</t>
  </si>
  <si>
    <t>其他收入</t>
  </si>
  <si>
    <t>上月結轉</t>
  </si>
  <si>
    <t>以下空白</t>
  </si>
  <si>
    <t xml:space="preserve"> </t>
  </si>
  <si>
    <t>支   出   用  途  科  目</t>
  </si>
  <si>
    <t>月份</t>
  </si>
  <si>
    <t>每人
每月
午餐費</t>
  </si>
  <si>
    <t>收     入      部     份</t>
  </si>
  <si>
    <t>支              出              部              份</t>
  </si>
  <si>
    <t>上月
結存</t>
  </si>
  <si>
    <t>本月
午餐費</t>
  </si>
  <si>
    <t>午餐
基本費</t>
  </si>
  <si>
    <t>午餐
燃料費</t>
  </si>
  <si>
    <t>其他
收入</t>
  </si>
  <si>
    <t>本月
結存</t>
  </si>
  <si>
    <r>
      <t>9</t>
    </r>
    <r>
      <rPr>
        <sz val="12"/>
        <rFont val="標楷體"/>
        <family val="4"/>
      </rPr>
      <t>月</t>
    </r>
  </si>
  <si>
    <r>
      <t>10</t>
    </r>
    <r>
      <rPr>
        <sz val="12"/>
        <rFont val="標楷體"/>
        <family val="4"/>
      </rPr>
      <t>月</t>
    </r>
  </si>
  <si>
    <r>
      <t>11</t>
    </r>
    <r>
      <rPr>
        <sz val="12"/>
        <rFont val="標楷體"/>
        <family val="4"/>
      </rPr>
      <t>月</t>
    </r>
  </si>
  <si>
    <r>
      <t>12</t>
    </r>
    <r>
      <rPr>
        <sz val="12"/>
        <rFont val="標楷體"/>
        <family val="4"/>
      </rPr>
      <t>月</t>
    </r>
  </si>
  <si>
    <r>
      <t>1</t>
    </r>
    <r>
      <rPr>
        <sz val="12"/>
        <rFont val="標楷體"/>
        <family val="4"/>
      </rPr>
      <t>月</t>
    </r>
  </si>
  <si>
    <r>
      <t>2</t>
    </r>
    <r>
      <rPr>
        <sz val="12"/>
        <rFont val="標楷體"/>
        <family val="4"/>
      </rPr>
      <t>月</t>
    </r>
  </si>
  <si>
    <r>
      <t>3</t>
    </r>
    <r>
      <rPr>
        <sz val="12"/>
        <rFont val="標楷體"/>
        <family val="4"/>
      </rPr>
      <t>月</t>
    </r>
  </si>
  <si>
    <t>4月</t>
  </si>
  <si>
    <r>
      <t>5</t>
    </r>
    <r>
      <rPr>
        <sz val="12"/>
        <rFont val="標楷體"/>
        <family val="4"/>
      </rPr>
      <t>月</t>
    </r>
  </si>
  <si>
    <r>
      <t>6</t>
    </r>
    <r>
      <rPr>
        <sz val="12"/>
        <rFont val="標楷體"/>
        <family val="4"/>
      </rPr>
      <t>月</t>
    </r>
  </si>
  <si>
    <t>本
學
年
度</t>
  </si>
  <si>
    <t>總計</t>
  </si>
  <si>
    <t>百分比</t>
  </si>
  <si>
    <t>免填</t>
  </si>
  <si>
    <t>備註</t>
  </si>
  <si>
    <r>
      <t>填表說明：
一、</t>
    </r>
    <r>
      <rPr>
        <b/>
        <sz val="12"/>
        <rFont val="標楷體"/>
        <family val="4"/>
      </rPr>
      <t>本表應依據學校每月份學生收支午餐結算表填載</t>
    </r>
    <r>
      <rPr>
        <sz val="12"/>
        <rFont val="標楷體"/>
        <family val="4"/>
      </rPr>
      <t>，每月結存數應與現金出納帳結存數相符。
二、本表請以</t>
    </r>
    <r>
      <rPr>
        <sz val="12"/>
        <rFont val="Times New Roman"/>
        <family val="1"/>
      </rPr>
      <t>A3</t>
    </r>
    <r>
      <rPr>
        <sz val="12"/>
        <rFont val="標楷體"/>
        <family val="4"/>
      </rPr>
      <t>格式填妥三份；一份留校存查，二份於每年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日前送縣政府教育局或指定學校彙整。
三、本學年度各項收入百分比應以合計數比例計算填列（總計列上月結存欄只填上學年度結存數）。
四、本學年度各項支出百分比應以合計數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本月結存之支出數比例計算填列，本月結存百分比欄免填（總計列本月結存欄只填本學年度最後月份之結存數）。
五、收入部分及支出部分之「合計」均應橫的計算。（黃色欄位可自動計算參考使用）
六、收入及支出科目以本表為基準如有其他項目均統計於其他科目。</t>
    </r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</si>
  <si>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</si>
  <si>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</si>
  <si>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</si>
  <si>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</si>
  <si>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</si>
  <si>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</si>
  <si>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</si>
  <si>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</si>
  <si>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</si>
  <si>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</si>
  <si>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 500   元
二、應收午餐費
      學  生 501 人
      教職員 33  人
      工  友 3 人
      合  計 537人 共268500 元
三、免收減收午餐費
       （1）全免及減收學生午餐費
             計  21  人10500 元
       （2）全免工友午餐費
             計  0 人 0  元
         共計   0  人  0 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</si>
  <si>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</si>
  <si>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</si>
  <si>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</si>
  <si>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</si>
  <si>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</si>
  <si>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</si>
  <si>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燃料費(水電)</t>
  </si>
  <si>
    <t>設備維護費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</si>
  <si>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</si>
  <si>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</si>
  <si>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</si>
  <si>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</si>
  <si>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</si>
  <si>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</si>
  <si>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</si>
  <si>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</si>
  <si>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</si>
  <si>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</si>
  <si>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</si>
  <si>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</si>
  <si>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</si>
  <si>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</si>
  <si>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副   食</t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</si>
  <si>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</si>
  <si>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</si>
  <si>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</si>
  <si>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</si>
  <si>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</si>
  <si>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</si>
  <si>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</si>
  <si>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本月結存</t>
  </si>
  <si>
    <t>合計</t>
  </si>
  <si>
    <t>備   註</t>
  </si>
  <si>
    <t xml:space="preserve">製表            出納              會計              稽核              執行秘書               校長    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</si>
  <si>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</si>
  <si>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</si>
  <si>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</si>
  <si>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</si>
  <si>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</si>
  <si>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</si>
  <si>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</si>
  <si>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</si>
  <si>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</si>
  <si>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</si>
  <si>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</si>
  <si>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</si>
  <si>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</si>
  <si>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</si>
  <si>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</si>
  <si>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</si>
  <si>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</si>
  <si>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</si>
  <si>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</si>
  <si>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</si>
  <si>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</si>
  <si>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</si>
  <si>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</si>
  <si>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</si>
  <si>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</si>
  <si>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</si>
  <si>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</si>
  <si>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</si>
  <si>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</si>
  <si>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</si>
  <si>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</si>
  <si>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</si>
  <si>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</si>
  <si>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</si>
  <si>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 xml:space="preserve">製表            出納              會計              稽核              執行秘書               校長    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</si>
  <si>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</si>
  <si>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</si>
  <si>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</si>
  <si>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</si>
  <si>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</si>
  <si>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燃料費(水電)</t>
  </si>
  <si>
    <t>設備維護費</t>
  </si>
  <si>
    <t>其  他</t>
  </si>
  <si>
    <t>雜支</t>
  </si>
  <si>
    <t>支出合計</t>
  </si>
  <si>
    <t>本月合計</t>
  </si>
  <si>
    <t>本月結存</t>
  </si>
  <si>
    <t>合計</t>
  </si>
  <si>
    <t>備   註</t>
  </si>
  <si>
    <t xml:space="preserve">製表            出納              會計              稽核              執行秘書               校長    </t>
  </si>
  <si>
    <t>百分比</t>
  </si>
  <si>
    <t>製表：                   出納：                   主計：                   執行秘書：                   稽核：                       校長：</t>
  </si>
  <si>
    <t>燃料費（水電）</t>
  </si>
  <si>
    <t>截至9月底累計數</t>
  </si>
  <si>
    <t>截至10月底累計數</t>
  </si>
  <si>
    <t>截至11月底累計數</t>
  </si>
  <si>
    <t>截至12月底累計數</t>
  </si>
  <si>
    <t>截至1月底累計數</t>
  </si>
  <si>
    <t>截至2月底累計數</t>
  </si>
  <si>
    <t>截至3月底累計數</t>
  </si>
  <si>
    <t>截至4月底累計數</t>
  </si>
  <si>
    <t>截至5月底累計數</t>
  </si>
  <si>
    <t>截至6月底累計數</t>
  </si>
  <si>
    <t>上學年結餘額</t>
  </si>
  <si>
    <t>合  計</t>
  </si>
  <si>
    <t>燃料費
(水電)</t>
  </si>
  <si>
    <t>清寒學生
補助費</t>
  </si>
  <si>
    <t>清寒學生
補助費</t>
  </si>
  <si>
    <t>清寒學生補助費</t>
  </si>
  <si>
    <t>收入分類</t>
  </si>
  <si>
    <t>維護
設備費</t>
  </si>
  <si>
    <t>燃料費
(水電)</t>
  </si>
  <si>
    <t>維護
設備費</t>
  </si>
  <si>
    <t>補繳
以前月份
午餐費</t>
  </si>
  <si>
    <t>支   出   用   途   科   目</t>
  </si>
  <si>
    <t>中低低收入戶學生
補助費</t>
  </si>
  <si>
    <t>烹調工作人員
補助費</t>
  </si>
  <si>
    <t>中低低收入戶學生補助費</t>
  </si>
  <si>
    <t>烹調人員工作補助費</t>
  </si>
  <si>
    <r>
      <t>嘉義縣梅山鄉仁和國民小學</t>
    </r>
  </si>
  <si>
    <t>以下空白</t>
  </si>
  <si>
    <t xml:space="preserve">   嘉義縣梅山鄉仁和國民小學</t>
  </si>
  <si>
    <t>補繳以前月份午餐費</t>
  </si>
  <si>
    <t>本月合計</t>
  </si>
  <si>
    <t>截至本月份累計數</t>
  </si>
  <si>
    <t>收入分類</t>
  </si>
  <si>
    <t>支</t>
  </si>
  <si>
    <t>上學期結餘額</t>
  </si>
  <si>
    <t>上月份結餘額</t>
  </si>
  <si>
    <t>以下空白</t>
  </si>
  <si>
    <t>以下空白</t>
  </si>
  <si>
    <t>上月份結餘額</t>
  </si>
  <si>
    <t>午餐    捐贈款</t>
  </si>
  <si>
    <t>101年</t>
  </si>
  <si>
    <t>上月結轉</t>
  </si>
  <si>
    <t>上月份結餘額</t>
  </si>
  <si>
    <t xml:space="preserve">四、本月未繳午餐費（幼稚園）
          計5人3,250元
        （附繳納午餐費情形統計表）
五、以前未繳午餐費
         計       人        元
</t>
  </si>
  <si>
    <t>收</t>
  </si>
  <si>
    <t>上月份結餘額</t>
  </si>
  <si>
    <t>收101年10月師生午餐費</t>
  </si>
  <si>
    <t>付液化石油氣</t>
  </si>
  <si>
    <t>付101年8-9月廚工勞退金</t>
  </si>
  <si>
    <t>付101年8-9月廚工勞保費</t>
  </si>
  <si>
    <t>付砂糖、胡椒粉</t>
  </si>
  <si>
    <t>付沙拉油等午餐調味品</t>
  </si>
  <si>
    <t>付高麗菜、馬鈴薯、白菜頭等午餐食材</t>
  </si>
  <si>
    <t xml:space="preserve">四、本月未繳午餐費
          計    人       元
        （附繳納午餐費情形統計表）
五、以前未繳午餐費
         計   人   元
</t>
  </si>
  <si>
    <t>付百頁豆腐、白菜頭、
梅干菜等午餐食材</t>
  </si>
  <si>
    <t>付豬肉排、地瓜粉、
黑輪等午餐食材</t>
  </si>
  <si>
    <t>付陽春麵、甜不辣、
蒜仁等午餐食材</t>
  </si>
  <si>
    <t>付洋蔥、大陸妹、
排骨等午餐食材</t>
  </si>
  <si>
    <t xml:space="preserve">一、本月每人收午餐費 650元
二、應收午餐費
      學  生 39人
      教職員15人
      工  友 1 人
      合  計55人共35,750元
三、免收減收午餐費
       （1）免收學生及減收教師午餐費
             計7人4,550 元
       （2）全免工友午餐費
             計  0 人 0  元
         共計   0  人  0  元
</t>
  </si>
  <si>
    <t xml:space="preserve">製表                出納                 會計                  稽核                  執行秘書                   校長 </t>
  </si>
  <si>
    <t>收101年11月教職員生午餐費</t>
  </si>
  <si>
    <t>101年9-12月貧困學生午餐補助</t>
  </si>
  <si>
    <t>收101年9-12月偏遠地區小型學校午餐補助經費</t>
  </si>
  <si>
    <t>付液化石油氣(不足之差額)</t>
  </si>
  <si>
    <t>支11/5參加嘉縣樂樂棒球比賽中餐費</t>
  </si>
  <si>
    <t>支11/6參加嘉縣樂樂棒球比賽決賽午餐費</t>
  </si>
  <si>
    <t>付11月電費</t>
  </si>
  <si>
    <t>付10月午餐廚工薪資</t>
  </si>
  <si>
    <t>付101年10月廚工勞保費政府補助$1001元，自付$281元</t>
  </si>
  <si>
    <t>付101年11月廚工勞退金政府補助</t>
  </si>
  <si>
    <t xml:space="preserve">四、本月未繳午餐費
          計    人       元
        （附繳納午餐費情形統計表）
五、以前未繳午餐費
         計0人 0元
</t>
  </si>
  <si>
    <t xml:space="preserve">一、本月每人收午餐費 650元
二、應收午餐費
      學  生37人
      教職員15人
      工  友 1 人
      合  計53人共34,450元
三、免收減收午餐費
       （1）免收學生及減收教師午餐費
             計9人5,330 元
       （2）全免工友午餐費
             計  0 人 0  元
         共計   0  人  0  元
</t>
  </si>
  <si>
    <t>一、本月補助費收入包括下列各項：收101年9-12月貧困學生午餐補助6500元整及101年9-12月偏遠地區小型學校午餐補助經費$64000。
二、本月補助費支出包括下列各項：支101年10月保險費及101年10月份午餐烹調人員工作津貼$16,265元整。</t>
  </si>
  <si>
    <t>收101學年度第一學期貧困學生午餐補助</t>
  </si>
  <si>
    <t>收101年7-12月午餐專戶利息</t>
  </si>
  <si>
    <t>收101年12月教職員工及學生午餐費</t>
  </si>
  <si>
    <t>支101年12月午餐廚工薪資</t>
  </si>
  <si>
    <t>支101年11月廚工勞保補助</t>
  </si>
  <si>
    <t>支101年11月午餐廚工薪資</t>
  </si>
  <si>
    <t>支101年11月廚工勞退金補助</t>
  </si>
  <si>
    <t>支游泳教學午餐費</t>
  </si>
  <si>
    <t>支薑絲、青椒、肉絲…等午餐食材</t>
  </si>
  <si>
    <t>支百頁豆腐、筍片、生香菇…等午餐食材</t>
  </si>
  <si>
    <t>支馬鈴薯、紅K、洋蔥...等午餐食材</t>
  </si>
  <si>
    <t>支排骨、白菜頭、鳥蛋、紅K...等午餐食材</t>
  </si>
  <si>
    <t>支紅K、青椒、蔥仔、調味品、貢丸...等午餐食材</t>
  </si>
  <si>
    <t>支101年12月廚工勞保補助</t>
  </si>
  <si>
    <t>支101年12月廚工勞退金補助</t>
  </si>
  <si>
    <t>支蒜仁、麵腸、凍豆腐、玉米粒…等午餐食材</t>
  </si>
  <si>
    <t>支紅K、排骨、芹菜、油豆腐…等午餐食材</t>
  </si>
  <si>
    <t xml:space="preserve"> 支火腿丁、肉絲、魯包、蒜仁、梅干菜…等午餐食材</t>
  </si>
  <si>
    <t>午餐用燃料</t>
  </si>
  <si>
    <t>支蒜仁、絞肉、蔥仔…等午餐食材</t>
  </si>
  <si>
    <t>支高麗菜、肉絲、芹菜…等午餐食材</t>
  </si>
  <si>
    <t>支豆瓣醬…等午餐調味料</t>
  </si>
  <si>
    <t>四、本月未繳午餐費
          計    人       元
        （附繳納午餐費情形統計表）
五、以前未繳午餐費及上月溢領午餐費
         計  人  元；    
         共計  元</t>
  </si>
  <si>
    <t xml:space="preserve">一、本月每人收午餐費 650元
二、應收午餐費
      學  生37人
      教職員16人
      工  友 1 人
      合  計54人共35,100元
三、免收減收午餐費
       （1）免收學生及減收教師午餐費
             計12人7,280 元
       （2）全免工友午餐費
             計  0 人 0  元
         共計   0  人  0  元
</t>
  </si>
  <si>
    <t>一、本月補助費收入包括下列各項：101學年度第一學期貧困學生午餐補助＄18,200元整及101年7-12月午餐專戶利息＄20元整。
二、本月補助費支出包括下列各項：101年11及12月份午餐烹調人員工作薪資＄31,438元及11-12月勞保、勞退政府補助$4,263元整，合計 ＄35,701元整。</t>
  </si>
  <si>
    <t>102年</t>
  </si>
  <si>
    <t>收102年1月份午餐費</t>
  </si>
  <si>
    <t>支椰奶、麵包、咖哩粉等午餐食材</t>
  </si>
  <si>
    <t>支馬鈴薯、芋頭、紅K等午餐食材</t>
  </si>
  <si>
    <t>支青椒、白菜頭、蔥仔等午餐食材</t>
  </si>
  <si>
    <t>支砂糖、調味料</t>
  </si>
  <si>
    <t>支小番茄、芭樂等水果</t>
  </si>
  <si>
    <t>支102年1月廚房電費</t>
  </si>
  <si>
    <t>支102年1月廚工勞保補助</t>
  </si>
  <si>
    <t>支102年1月廚工勞退補助</t>
  </si>
  <si>
    <t>支白豆腐、杏包菇、高麗菜等午餐食材</t>
  </si>
  <si>
    <t>支軟排骨、馬鈴薯、玉米粒等午餐食材</t>
  </si>
  <si>
    <t xml:space="preserve">一、本月每人收午餐費 650元
二、應收午餐費
      學  生37人
      教職員16人
      工  友 1 人
      補收101學年度第一學期幼兒園王宸語
      101年9-10月午餐費$540($30*18天)
      合  計54人共35,640元
三、免收減收午餐費
       （1）免收學生及減收教師午餐費
             計10人7,600元
       （2）全免工友午餐費
             計  0 人 0  元
         共計   0  人  0  元
</t>
  </si>
  <si>
    <t>收</t>
  </si>
  <si>
    <t>支</t>
  </si>
  <si>
    <t>上月份結餘額</t>
  </si>
  <si>
    <t>收2/18報到替代役午餐費</t>
  </si>
  <si>
    <t>支蒜仁、肉丁、冬瓜等午餐食材</t>
  </si>
  <si>
    <t>支水果、肉絲、洋蔥等午餐食材</t>
  </si>
  <si>
    <t>支番茄醬</t>
  </si>
  <si>
    <t>支手套兩雙</t>
  </si>
  <si>
    <t>支廚房用品</t>
  </si>
  <si>
    <t>支午餐廚工薪資</t>
  </si>
  <si>
    <t xml:space="preserve">一、本月每人收午餐費 元
二、應收午餐費
      學  生人
      教職員人
      工  友  人
      合  計人共元               
三、免收減收午餐費
       （1）免收學生及減收教師午餐費
             計0人共0 元
        （2）全免工友午餐費
             計  0 人 0  元
         共計   0  人  0  元
</t>
  </si>
  <si>
    <t>一、本月補助費收入包括下列各項：翔煒水電有限公司捐贈本校偏遠學校午餐加菜金30,000元整及替代役2/18報到午餐費200元整。
二、本月補助費支出包括下列各項：101年1-2月份午餐烹調人員工作津貼＄16,889元整。</t>
  </si>
  <si>
    <t>收</t>
  </si>
  <si>
    <t>支</t>
  </si>
  <si>
    <t>收劉亞男小姐捐贈偏遠學校午餐加菜金</t>
  </si>
  <si>
    <t>收102年3月教職員午餐費</t>
  </si>
  <si>
    <t>支木炭、烤肉架、鋁箔等休業式午餐食材</t>
  </si>
  <si>
    <t>支米粉、肉絲、菠菜等午餐食材</t>
  </si>
  <si>
    <t>吉事專用心</t>
  </si>
  <si>
    <t>支糙米</t>
  </si>
  <si>
    <t>支102年3月廚房電費</t>
  </si>
  <si>
    <t>支雞胸丁、九層塔、木耳、割包等午餐食材</t>
  </si>
  <si>
    <t>支訂米手續費及
傳真訂單費</t>
  </si>
  <si>
    <t>支雞蛋、絞肉、玉米等午餐食材</t>
  </si>
  <si>
    <t>支刀架沾板附不鏽鋼
盤及S掛鉤</t>
  </si>
  <si>
    <t>學生參加樂樂棒球
比賽午餐費</t>
  </si>
  <si>
    <t>支白花菜、雞翅、百頁豆腐等午餐食材</t>
  </si>
  <si>
    <t>支雞翅、筍絲、冬瓜等午餐食材</t>
  </si>
  <si>
    <t>支韭菜、破布子、蕃茄、肉絲等午餐食材</t>
  </si>
  <si>
    <t>支醬油膏、雞湯塊
等食材調味料</t>
  </si>
  <si>
    <t>支洗碗精午餐清潔劑</t>
  </si>
  <si>
    <t>支102年3月午餐
廚工薪資</t>
  </si>
  <si>
    <t xml:space="preserve">一、本月每人收午餐費650 元
二、應收午餐費
      學  生39人
      教職員16人
      工  友 1 人
      合  計56人共36,400元
三、免收減收午餐費
       （1）免收學生及減收教師午餐費
             計14人共8,580元
       （2）全免工友午餐費
             計  0 人 0  元
         共計   0  人  0  元
</t>
  </si>
  <si>
    <t xml:space="preserve">製表               出納                 會計                稽核                 執行秘書                  校長    </t>
  </si>
  <si>
    <t xml:space="preserve">製表               出納                 會計                 稽核                 執行秘書                  校長    </t>
  </si>
  <si>
    <t>收102年1-6月小型偏遠學校午餐補助</t>
  </si>
  <si>
    <t>收102年1-6月李郁晴等7人貧困補助</t>
  </si>
  <si>
    <t>收102年4月教職員生午餐費</t>
  </si>
  <si>
    <t>支兒童節加菜點心(布丁)</t>
  </si>
  <si>
    <t>支肉絲、乾魷魚絲等</t>
  </si>
  <si>
    <t>支102年4月份午餐廚工薪資</t>
  </si>
  <si>
    <t>支潤餅包裝用及剩菜打包用袋</t>
  </si>
  <si>
    <t>支蒜仁、秋刀魚、菠菜等午餐食材</t>
  </si>
  <si>
    <t>支花生粉、青江菜、扁魚等午餐食材</t>
  </si>
  <si>
    <t>支油麵、里肌肉丁、芋頭、紅K等午餐食材</t>
  </si>
  <si>
    <t>支柳葉魚、花枝、絲瓜、油麵等午餐食材</t>
  </si>
  <si>
    <t>支油豆腐、油菜、枸杞、意麵等午餐食材</t>
  </si>
  <si>
    <t>支蓮霧、鳳梨、小玉西瓜等四月份午餐水果</t>
  </si>
  <si>
    <t>支地瓜粉、太白粉、番茄醬及沙拉油之調味品</t>
  </si>
  <si>
    <t>支金針菇、排骨、雞胸肉塊、刈包等午餐食材</t>
  </si>
  <si>
    <t>其他收入
(102年1-6月小型偏遠
學校午餐
補助)</t>
  </si>
  <si>
    <t xml:space="preserve">四、本月未繳午餐費
          計    人       元
        （附繳納午餐費情形統計表）
五、以前未繳午餐費
         計  0 人 0 元
</t>
  </si>
  <si>
    <t>一、本月補助費收入包括下列各項：102年1-6月小型偏遠學校午餐補助NT$90,000 &amp; 102年1-6月李郁晴等7人貧困補助NT$22,750。
二、本月補助費支出包括下列各項：102年4月午餐烹調工作人員薪資＄18,051元整。</t>
  </si>
  <si>
    <t>收102年5月教職員生午餐費</t>
  </si>
  <si>
    <t>支炸薯條用梅子粉</t>
  </si>
  <si>
    <t>支午餐廚房液化石油氣</t>
  </si>
  <si>
    <t>支二砂糖調味品</t>
  </si>
  <si>
    <t>支奶酪及芋圓活動點心</t>
  </si>
  <si>
    <t>支菜金五花肉…等</t>
  </si>
  <si>
    <t>支午餐點心</t>
  </si>
  <si>
    <t>支大骨、杏包菇、紫菜、雞腿丁等午餐食材</t>
  </si>
  <si>
    <t>支洗碗精2罐</t>
  </si>
  <si>
    <t>付五花肉片…</t>
  </si>
  <si>
    <t>支102年5月廚房電費</t>
  </si>
  <si>
    <t>收101學年第二學期幼兒園2-6月共四個月葉士瑋等5人午餐費</t>
  </si>
  <si>
    <t>支蛋豆腐、絞肉、筍絲、蒜仁等午餐食材</t>
  </si>
  <si>
    <t>支排骨、蛋豆腐、玉米、大骨等午餐食材</t>
  </si>
  <si>
    <t>支素火腿、絲瓜、洋蔥等午餐食材</t>
  </si>
  <si>
    <t>支蔥仔、米血、肉絲等午餐食材</t>
  </si>
  <si>
    <t>支二砂糖、沙拉油、胡椒粉等調味品</t>
  </si>
  <si>
    <t>支鳳梨、香蕉、
大西瓜等水果</t>
  </si>
  <si>
    <t>支102年5月午餐廚工
薪資</t>
  </si>
  <si>
    <t>支奶酪、中統襪及膠帶
等雜支</t>
  </si>
  <si>
    <t>收101學年第二學期幼兒園2-6月共四個月葉士瑋等5人午餐費</t>
  </si>
  <si>
    <t>一、本月補助費收入包括下列各項：收劉亞男小姐捐贈偏遠學校午餐加菜金$10,000元整及收洪明鎮先生捐贈本校偏遠學校
    午餐加菜金$100,000元整。
二、本月補助費支出包括下列各項：102年3月午餐烹調工作人員薪資$18,051元整。</t>
  </si>
  <si>
    <t>一、本月每人收午餐費650 元
二、應收午餐費
      學  生39人
      教職員17人
      工  友 1 人
      合  計57人共37,050元
三、免收減收午餐費
       （1）免收學生及減收教師午餐費
             計16人共9,290元
       （2）全免工友午餐費
             計  0 人 0  元
         共計   0  人  0  元</t>
  </si>
  <si>
    <t>一、本月補助費收入包括下列各項：
二、本月補助費支出包括下列各項：102年5月午餐烹調工作人員薪資$18,051元整。</t>
  </si>
  <si>
    <t>收102年6月教職員生午餐費</t>
  </si>
  <si>
    <t>收102年1-6月午餐專戶孳息</t>
  </si>
  <si>
    <t>支里肌肉、蛋豆腐、紅K等午餐食材</t>
  </si>
  <si>
    <t>支米粉、肉絲、玉米粒等午餐食材</t>
  </si>
  <si>
    <t>支大白菜、木耳、空心菜、雞丁等午餐食材</t>
  </si>
  <si>
    <t>支肉丁、木耳、青江菜、蒜仁等午餐食材</t>
  </si>
  <si>
    <t>支洋蔥、米粉、豆干等午餐食材</t>
  </si>
  <si>
    <t>支沙拉油、雞湯塊等午餐食材</t>
  </si>
  <si>
    <t>支蒜仁、白豆腐、肉絲等午餐食材</t>
  </si>
  <si>
    <t>支絲瓜、蔥仔、油豆腐等午餐食材</t>
  </si>
  <si>
    <t>支小蘋果、西瓜、鳳梨等午餐食材</t>
  </si>
  <si>
    <t>支米2斗</t>
  </si>
  <si>
    <t>支二斤耐熱袋一包</t>
  </si>
  <si>
    <t>洪明鎮捐贈午餐加菜金轉存094117公庫專款支用</t>
  </si>
  <si>
    <t>支102年6月份午餐廚工薪資</t>
  </si>
  <si>
    <t>一、本月每人收午餐費650 元
二、應收午餐費
      學  生39人
      教職員16人
      工  友 1 人
      合  計56人共36,400元
三、免收減收午餐費
       （1）免收學生及減收教師午餐費
             計26人共10,740元
       （2）全免工友午餐費
             計  0 人 0  元
         共計   0  人  0  元</t>
  </si>
  <si>
    <t>一、本月補助費收入包括下列各項：
二、本月補助費支出包括下列各項：102年6月午餐烹調工作人員薪資$17,913元整 &amp; 洪明鎮捐贈午餐加菜金轉存094117公庫專款支用$80000</t>
  </si>
  <si>
    <t xml:space="preserve">製表              出納                會計                稽核                執行秘書                 校長    </t>
  </si>
  <si>
    <t>102/06/06 游泳教學午餐</t>
  </si>
  <si>
    <t>嘉義縣梅山鄉仁和國民小學101學年度學校午餐費現金收支總帳</t>
  </si>
  <si>
    <t>101學年度總計</t>
  </si>
  <si>
    <t>捐贈款</t>
  </si>
  <si>
    <t>嘉義縣梅山鄉仁和國民小學101學年度（101年7月至102年6月）學校午餐費收支結算表</t>
  </si>
  <si>
    <t>9月午餐費</t>
  </si>
  <si>
    <t>10月午餐費</t>
  </si>
  <si>
    <t>11月午餐費</t>
  </si>
  <si>
    <t>12月午餐費</t>
  </si>
  <si>
    <t>101年1月午餐費</t>
  </si>
  <si>
    <t>101年2月午餐費</t>
  </si>
  <si>
    <t>101年3月午餐費</t>
  </si>
  <si>
    <t>101年4月午餐費</t>
  </si>
  <si>
    <t>101年5月午餐費</t>
  </si>
  <si>
    <t>101年6月午餐費</t>
  </si>
  <si>
    <t>收翔煒水電有限公司捐贈本校偏遠學校午餐加菜金</t>
  </si>
  <si>
    <t>收洪明鎮先生捐贈本校偏遠學校午餐加菜金</t>
  </si>
  <si>
    <r>
      <t>一、全學年度學校午餐每月用餐平均人數</t>
    </r>
    <r>
      <rPr>
        <sz val="12"/>
        <rFont val="Times New Roman"/>
        <family val="1"/>
      </rPr>
      <t>57</t>
    </r>
    <r>
      <rPr>
        <sz val="12"/>
        <rFont val="標楷體"/>
        <family val="4"/>
      </rPr>
      <t>人。
二、第一學期收每人午餐基本費</t>
    </r>
    <r>
      <rPr>
        <sz val="12"/>
        <rFont val="Times New Roman"/>
        <family val="1"/>
      </rPr>
      <t xml:space="preserve"> 0</t>
    </r>
    <r>
      <rPr>
        <sz val="12"/>
        <rFont val="標楷體"/>
        <family val="4"/>
      </rPr>
      <t>元，燃料費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元；第二學期收每人午餐基本費 0元，燃料費0元。
三、本學年度尚有應收未收款 0 元，應付未付款 0 元。
四、其他收入包括下列各項：捐贈偏遠學校午餐加菜金翔煒水電有限公司$3,0000元、劉亞男小姐$10,000元、洪明鎮先生$100,000元,合計＄140,000元，101年7-12月孳息＄20元，102年1-6月孳息＄41元。</t>
    </r>
  </si>
  <si>
    <t>捐贈加菜金</t>
  </si>
  <si>
    <t xml:space="preserve"> </t>
  </si>
  <si>
    <t>102年7月份學校午餐費明細分類帳</t>
  </si>
  <si>
    <r>
      <t>付102年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月廚房電費</t>
    </r>
  </si>
  <si>
    <t>一、本月補助費收入包括下列各項：
二、本月補助費支出包括下列各項：</t>
  </si>
  <si>
    <t>102年7月份學校午餐費收支結算表</t>
  </si>
  <si>
    <t xml:space="preserve">一、本月每人收午餐費 0元
二、應收午餐費
      學  生 26人
      教職員12  人
      工  友 1人
      合  計39人 共0 元
三、免收減收午餐費
       （1）全免及減收學生午餐費
             計 0  人0  元
       （2）全免工友午餐費
             計  0 人 0  元
         共計   0  人  0  元
</t>
  </si>
  <si>
    <t>103年01月份學校午餐費收支結算表</t>
  </si>
  <si>
    <t>102年12月份學校午餐費收支結算表</t>
  </si>
  <si>
    <t>102年11月份學校午餐費收支結算表</t>
  </si>
  <si>
    <t>102年10月份學校午餐費收支結算表</t>
  </si>
  <si>
    <t>102年9月份學校午餐費收支結算表</t>
  </si>
  <si>
    <t>102年8月份學校午餐費收支結算表</t>
  </si>
  <si>
    <t>103年2月份學校午餐費收支結算表</t>
  </si>
  <si>
    <t>103年03月份學校午餐費收支結算表</t>
  </si>
  <si>
    <t>103年04月份學校午餐費收支結算表</t>
  </si>
  <si>
    <t>103年05月份學校午餐費收支結算表</t>
  </si>
  <si>
    <t>103年06月份學校午餐費收支結算表</t>
  </si>
  <si>
    <t>102年9月份學校午餐費明細分類帳</t>
  </si>
  <si>
    <t>收幼兒園官叡妤等6人102年9月~103年1月共5個月午餐費</t>
  </si>
  <si>
    <t>收102年9月國小部師生午餐費</t>
  </si>
  <si>
    <t>收</t>
  </si>
  <si>
    <t>支糙米及訂購手續費</t>
  </si>
  <si>
    <t>支廚工王秀華體檢費用</t>
  </si>
  <si>
    <t>支木炭.洗碗精.防水圍裙等午餐使用品</t>
  </si>
  <si>
    <t>支午餐食用糙米.抹布等用品</t>
  </si>
  <si>
    <t>支地瓜.里肌肉.絲瓜等午餐食材</t>
  </si>
  <si>
    <t>支番茄.玉米.絞肉.馬鈴薯等午餐食材</t>
  </si>
  <si>
    <t>支白芝麻.地瓜.冬粉等午餐食材</t>
  </si>
  <si>
    <t>支過貓.白豆腐.梅干菜等午餐食材</t>
  </si>
  <si>
    <t>支白米.白糖等午餐食材</t>
  </si>
  <si>
    <t>支102年7-8月廚房電費</t>
  </si>
  <si>
    <t>支102年8-9月午餐廚工薪資</t>
  </si>
  <si>
    <r>
      <t>支102年8-9月廚工勞保職災補助15元.健保補助954元.健保自付281</t>
    </r>
    <r>
      <rPr>
        <sz val="12"/>
        <rFont val="新細明體"/>
        <family val="1"/>
      </rPr>
      <t>元</t>
    </r>
  </si>
  <si>
    <t>以下空白</t>
  </si>
  <si>
    <t>本月合計</t>
  </si>
  <si>
    <t>截至本月份累計數</t>
  </si>
  <si>
    <t>收入分類</t>
  </si>
  <si>
    <t>午餐費</t>
  </si>
  <si>
    <t>補繳以前月份
午餐費</t>
  </si>
  <si>
    <t>午餐基本費</t>
  </si>
  <si>
    <t>午餐燃料費</t>
  </si>
  <si>
    <t>中低低收入戶學生補助費</t>
  </si>
  <si>
    <t>清寒學生補助費</t>
  </si>
  <si>
    <t>烹調人員工作補助費</t>
  </si>
  <si>
    <t>其他收入</t>
  </si>
  <si>
    <t>合  計</t>
  </si>
  <si>
    <t>102年8月份學校午餐費明細分類帳</t>
  </si>
  <si>
    <t>一、本月補助費收入包括下列各項：
二、本月補助費支出包括下列各項：102年9月午餐工作人員薪津15719元及102年9月保險費共1,250元整。</t>
  </si>
  <si>
    <t xml:space="preserve">製表               出納                 會計                稽核                 執行秘書                  校長    </t>
  </si>
  <si>
    <t xml:space="preserve">製表               出納                 會計                稽核                 執行秘書                  校長    </t>
  </si>
  <si>
    <t>102年10月份學校午餐費明細分類帳</t>
  </si>
  <si>
    <t>102年11月份學校午餐費明細分類帳</t>
  </si>
  <si>
    <t>102年12月份學校午餐費明細分類帳</t>
  </si>
  <si>
    <t>103年01月份學校午餐費明細分類帳</t>
  </si>
  <si>
    <t>103年</t>
  </si>
  <si>
    <t>103年02月份學校午餐費明細分類帳</t>
  </si>
  <si>
    <t>103年03月份學校午餐費明細分類帳</t>
  </si>
  <si>
    <t>103年04月份學校午餐費明細分類帳</t>
  </si>
  <si>
    <r>
      <t>103</t>
    </r>
    <r>
      <rPr>
        <sz val="12"/>
        <rFont val="標楷體"/>
        <family val="4"/>
      </rPr>
      <t>年</t>
    </r>
  </si>
  <si>
    <t>103年05月份學校午餐費明細分類帳</t>
  </si>
  <si>
    <t>103年06月份學校午餐費明細分類帳</t>
  </si>
  <si>
    <t xml:space="preserve">一、本月每人收午餐費 650 元
二、應收午餐費
      學  生28人
      教職員18人
      工  友 1 人
合 計47人共46,150元；外加教儲戶補助清寒及低收入學生陳瑜真共4人102年9月~103年1月共5個月午餐費13,000元。
三、免收減收午餐費
   （1）免收學生午餐費及減收教師午餐費
        計8人4,120元
   （2）全免工友午餐費
        計  0 人 0  元
        共計  0  人  0  元
</t>
  </si>
  <si>
    <t>收教儲戶補助清寒及低收入學生共4人102年9月~103年1月午餐費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</si>
</sst>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47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u val="single"/>
      <sz val="9"/>
      <color indexed="36"/>
      <name val="新細明體"/>
      <family val="1"/>
    </font>
    <font>
      <sz val="14"/>
      <name val="新細明體"/>
      <family val="1"/>
    </font>
    <font>
      <sz val="12"/>
      <name val="Times New Roman"/>
      <family val="1"/>
    </font>
    <font>
      <sz val="9"/>
      <color indexed="18"/>
      <name val="新細明體"/>
      <family val="1"/>
    </font>
    <font>
      <sz val="10"/>
      <color indexed="18"/>
      <name val="標楷體"/>
      <family val="4"/>
    </font>
    <font>
      <sz val="10"/>
      <color indexed="18"/>
      <name val="新細明體"/>
      <family val="1"/>
    </font>
    <font>
      <sz val="12"/>
      <color indexed="18"/>
      <name val="新細明體"/>
      <family val="1"/>
    </font>
    <font>
      <sz val="8"/>
      <name val="新細明體"/>
      <family val="1"/>
    </font>
    <font>
      <sz val="8"/>
      <color indexed="18"/>
      <name val="新細明體"/>
      <family val="1"/>
    </font>
    <font>
      <sz val="16"/>
      <name val="標楷體"/>
      <family val="4"/>
    </font>
    <font>
      <b/>
      <sz val="12"/>
      <name val="標楷體"/>
      <family val="4"/>
    </font>
    <font>
      <sz val="18"/>
      <name val="標楷體"/>
      <family val="4"/>
    </font>
    <font>
      <sz val="11"/>
      <name val="標楷體"/>
      <family val="4"/>
    </font>
    <font>
      <sz val="14"/>
      <name val="細明體"/>
      <family val="3"/>
    </font>
    <font>
      <sz val="14"/>
      <name val="標楷體"/>
      <family val="4"/>
    </font>
    <font>
      <sz val="12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name val="Tahoma"/>
      <family val="2"/>
    </font>
    <font>
      <sz val="9"/>
      <name val="細明體"/>
      <family val="3"/>
    </font>
    <font>
      <sz val="14"/>
      <color indexed="10"/>
      <name val="細明體"/>
      <family val="3"/>
    </font>
    <font>
      <sz val="14"/>
      <color indexed="12"/>
      <name val="細明體"/>
      <family val="3"/>
    </font>
    <font>
      <b/>
      <sz val="14"/>
      <name val="細明體"/>
      <family val="3"/>
    </font>
    <font>
      <sz val="12"/>
      <color indexed="18"/>
      <name val="標楷體"/>
      <family val="4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7" fillId="0" borderId="1" applyNumberFormat="0" applyFill="0" applyAlignment="0" applyProtection="0"/>
    <xf numFmtId="0" fontId="27" fillId="4" borderId="0" applyNumberFormat="0" applyBorder="0" applyAlignment="0" applyProtection="0"/>
    <xf numFmtId="9" fontId="0" fillId="0" borderId="0" applyFont="0" applyFill="0" applyBorder="0" applyAlignment="0" applyProtection="0"/>
    <xf numFmtId="0" fontId="3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17" borderId="8" applyNumberFormat="0" applyAlignment="0" applyProtection="0"/>
    <xf numFmtId="0" fontId="34" fillId="23" borderId="9" applyNumberFormat="0" applyAlignment="0" applyProtection="0"/>
    <xf numFmtId="0" fontId="28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25">
    <xf numFmtId="0" fontId="0" fillId="0" borderId="0" xfId="0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 shrinkToFit="1"/>
    </xf>
    <xf numFmtId="176" fontId="12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 shrinkToFit="1"/>
    </xf>
    <xf numFmtId="176" fontId="2" fillId="0" borderId="10" xfId="0" applyNumberFormat="1" applyFont="1" applyBorder="1" applyAlignment="1">
      <alignment vertical="center" shrinkToFit="1"/>
    </xf>
    <xf numFmtId="176" fontId="2" fillId="0" borderId="10" xfId="0" applyNumberFormat="1" applyFont="1" applyBorder="1" applyAlignment="1">
      <alignment horizontal="left" vertical="center" shrinkToFit="1"/>
    </xf>
    <xf numFmtId="0" fontId="4" fillId="0" borderId="10" xfId="0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13" fillId="0" borderId="0" xfId="0" applyNumberFormat="1" applyFont="1" applyBorder="1" applyAlignment="1">
      <alignment vertical="center"/>
    </xf>
    <xf numFmtId="176" fontId="10" fillId="0" borderId="10" xfId="0" applyNumberFormat="1" applyFont="1" applyBorder="1" applyAlignment="1">
      <alignment vertical="center"/>
    </xf>
    <xf numFmtId="176" fontId="1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0" xfId="0" applyFont="1" applyAlignment="1">
      <alignment vertical="center"/>
    </xf>
    <xf numFmtId="183" fontId="1" fillId="0" borderId="10" xfId="34" applyNumberFormat="1" applyFont="1" applyBorder="1" applyAlignment="1">
      <alignment vertical="center"/>
    </xf>
    <xf numFmtId="176" fontId="1" fillId="0" borderId="10" xfId="0" applyNumberFormat="1" applyFont="1" applyBorder="1" applyAlignment="1">
      <alignment horizontal="center" vertical="center"/>
    </xf>
    <xf numFmtId="183" fontId="14" fillId="0" borderId="10" xfId="0" applyNumberFormat="1" applyFont="1" applyBorder="1" applyAlignment="1">
      <alignment vertical="center"/>
    </xf>
    <xf numFmtId="183" fontId="15" fillId="0" borderId="10" xfId="0" applyNumberFormat="1" applyFont="1" applyBorder="1" applyAlignment="1">
      <alignment vertical="center"/>
    </xf>
    <xf numFmtId="183" fontId="14" fillId="0" borderId="15" xfId="0" applyNumberFormat="1" applyFont="1" applyBorder="1" applyAlignment="1">
      <alignment vertical="center"/>
    </xf>
    <xf numFmtId="183" fontId="14" fillId="0" borderId="10" xfId="0" applyNumberFormat="1" applyFont="1" applyBorder="1" applyAlignment="1">
      <alignment horizontal="center" vertical="center"/>
    </xf>
    <xf numFmtId="183" fontId="14" fillId="0" borderId="0" xfId="0" applyNumberFormat="1" applyFont="1" applyBorder="1" applyAlignment="1">
      <alignment vertical="center"/>
    </xf>
    <xf numFmtId="176" fontId="14" fillId="0" borderId="10" xfId="0" applyNumberFormat="1" applyFont="1" applyBorder="1" applyAlignment="1">
      <alignment vertical="center"/>
    </xf>
    <xf numFmtId="184" fontId="14" fillId="0" borderId="10" xfId="34" applyNumberFormat="1" applyFont="1" applyBorder="1" applyAlignment="1">
      <alignment horizontal="center" vertical="center"/>
    </xf>
    <xf numFmtId="176" fontId="15" fillId="0" borderId="10" xfId="0" applyNumberFormat="1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4" fillId="16" borderId="14" xfId="0" applyFont="1" applyFill="1" applyBorder="1" applyAlignment="1" applyProtection="1">
      <alignment horizontal="right" vertical="center"/>
      <protection/>
    </xf>
    <xf numFmtId="0" fontId="5" fillId="0" borderId="18" xfId="0" applyFont="1" applyBorder="1" applyAlignment="1" applyProtection="1">
      <alignment horizontal="right" vertical="center"/>
      <protection locked="0"/>
    </xf>
    <xf numFmtId="0" fontId="4" fillId="16" borderId="10" xfId="0" applyFont="1" applyFill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5" fillId="16" borderId="10" xfId="0" applyFont="1" applyFill="1" applyBorder="1" applyAlignment="1" applyProtection="1">
      <alignment horizontal="right" vertical="center"/>
      <protection/>
    </xf>
    <xf numFmtId="180" fontId="5" fillId="16" borderId="10" xfId="0" applyNumberFormat="1" applyFont="1" applyFill="1" applyBorder="1" applyAlignment="1" applyProtection="1">
      <alignment horizontal="right" vertical="center"/>
      <protection/>
    </xf>
    <xf numFmtId="180" fontId="5" fillId="16" borderId="18" xfId="0" applyNumberFormat="1" applyFont="1" applyFill="1" applyBorder="1" applyAlignment="1" applyProtection="1">
      <alignment horizontal="right" vertical="center"/>
      <protection/>
    </xf>
    <xf numFmtId="0" fontId="5" fillId="16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182" fontId="4" fillId="0" borderId="10" xfId="34" applyNumberFormat="1" applyFont="1" applyBorder="1" applyAlignment="1">
      <alignment horizontal="center" vertical="center"/>
    </xf>
    <xf numFmtId="182" fontId="4" fillId="0" borderId="10" xfId="34" applyNumberFormat="1" applyFont="1" applyBorder="1" applyAlignment="1">
      <alignment vertical="center"/>
    </xf>
    <xf numFmtId="10" fontId="4" fillId="0" borderId="10" xfId="40" applyNumberFormat="1" applyFont="1" applyBorder="1" applyAlignment="1">
      <alignment vertical="center"/>
    </xf>
    <xf numFmtId="9" fontId="4" fillId="0" borderId="10" xfId="4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82" fontId="4" fillId="0" borderId="0" xfId="34" applyNumberFormat="1" applyFont="1" applyAlignment="1">
      <alignment vertical="center"/>
    </xf>
    <xf numFmtId="0" fontId="5" fillId="0" borderId="20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182" fontId="20" fillId="0" borderId="10" xfId="34" applyNumberFormat="1" applyFont="1" applyBorder="1" applyAlignment="1">
      <alignment horizontal="right" vertical="center"/>
    </xf>
    <xf numFmtId="183" fontId="4" fillId="0" borderId="10" xfId="0" applyNumberFormat="1" applyFont="1" applyBorder="1" applyAlignment="1">
      <alignment horizontal="center" vertical="center"/>
    </xf>
    <xf numFmtId="0" fontId="4" fillId="16" borderId="10" xfId="33" applyFont="1" applyFill="1" applyBorder="1" applyAlignment="1" applyProtection="1">
      <alignment horizontal="right" vertical="center"/>
      <protection locked="0"/>
    </xf>
    <xf numFmtId="0" fontId="5" fillId="16" borderId="16" xfId="0" applyFont="1" applyFill="1" applyBorder="1" applyAlignment="1" applyProtection="1">
      <alignment horizontal="right" vertical="center"/>
      <protection/>
    </xf>
    <xf numFmtId="0" fontId="4" fillId="16" borderId="22" xfId="0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82" fontId="0" fillId="0" borderId="10" xfId="34" applyNumberFormat="1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176" fontId="4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 wrapText="1" shrinkToFit="1"/>
    </xf>
    <xf numFmtId="0" fontId="22" fillId="0" borderId="10" xfId="0" applyFont="1" applyBorder="1" applyAlignment="1">
      <alignment vertical="center" wrapText="1"/>
    </xf>
    <xf numFmtId="176" fontId="2" fillId="0" borderId="10" xfId="0" applyNumberFormat="1" applyFont="1" applyBorder="1" applyAlignment="1">
      <alignment horizontal="center" vertical="center" wrapText="1" shrinkToFit="1"/>
    </xf>
    <xf numFmtId="176" fontId="11" fillId="0" borderId="10" xfId="0" applyNumberFormat="1" applyFont="1" applyBorder="1" applyAlignment="1">
      <alignment horizontal="center" vertical="center" wrapText="1" shrinkToFit="1"/>
    </xf>
    <xf numFmtId="0" fontId="0" fillId="0" borderId="15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176" fontId="2" fillId="0" borderId="10" xfId="0" applyNumberFormat="1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right" vertical="center"/>
    </xf>
    <xf numFmtId="176" fontId="12" fillId="0" borderId="10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vertical="center" wrapText="1" shrinkToFit="1"/>
    </xf>
    <xf numFmtId="0" fontId="0" fillId="0" borderId="10" xfId="0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/>
    </xf>
    <xf numFmtId="182" fontId="20" fillId="0" borderId="13" xfId="34" applyNumberFormat="1" applyFont="1" applyBorder="1" applyAlignment="1">
      <alignment horizontal="center" vertical="center"/>
    </xf>
    <xf numFmtId="182" fontId="20" fillId="0" borderId="24" xfId="34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82" fontId="20" fillId="0" borderId="17" xfId="34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182" fontId="43" fillId="0" borderId="10" xfId="34" applyNumberFormat="1" applyFont="1" applyBorder="1" applyAlignment="1">
      <alignment horizontal="right" vertical="center"/>
    </xf>
    <xf numFmtId="182" fontId="43" fillId="0" borderId="17" xfId="34" applyNumberFormat="1" applyFont="1" applyBorder="1" applyAlignment="1">
      <alignment horizontal="right" vertical="center"/>
    </xf>
    <xf numFmtId="182" fontId="44" fillId="0" borderId="10" xfId="34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182" fontId="20" fillId="0" borderId="0" xfId="34" applyNumberFormat="1" applyFont="1" applyAlignment="1">
      <alignment horizontal="right" vertical="center"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182" fontId="0" fillId="0" borderId="10" xfId="34" applyNumberFormat="1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 wrapText="1" shrinkToFit="1"/>
    </xf>
    <xf numFmtId="176" fontId="13" fillId="0" borderId="10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83" fontId="0" fillId="0" borderId="10" xfId="0" applyNumberFormat="1" applyFont="1" applyBorder="1" applyAlignment="1">
      <alignment vertical="center"/>
    </xf>
    <xf numFmtId="10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4" xfId="0" applyFont="1" applyBorder="1" applyAlignment="1">
      <alignment horizontal="right" vertical="center"/>
    </xf>
    <xf numFmtId="0" fontId="21" fillId="0" borderId="15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8" fillId="0" borderId="27" xfId="0" applyFont="1" applyBorder="1" applyAlignment="1">
      <alignment horizontal="left" vertical="center"/>
    </xf>
    <xf numFmtId="0" fontId="18" fillId="0" borderId="27" xfId="0" applyFont="1" applyBorder="1" applyAlignment="1">
      <alignment horizontal="right" vertical="center"/>
    </xf>
    <xf numFmtId="0" fontId="4" fillId="0" borderId="25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1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/>
    </xf>
    <xf numFmtId="176" fontId="5" fillId="0" borderId="14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0" fontId="4" fillId="0" borderId="25" xfId="0" applyFont="1" applyBorder="1" applyAlignment="1" applyProtection="1">
      <alignment horizontal="left" vertical="top" wrapText="1"/>
      <protection locked="0"/>
    </xf>
    <xf numFmtId="0" fontId="4" fillId="0" borderId="28" xfId="0" applyFont="1" applyBorder="1" applyAlignment="1" applyProtection="1">
      <alignment horizontal="left" vertical="top" wrapText="1"/>
      <protection locked="0"/>
    </xf>
    <xf numFmtId="0" fontId="4" fillId="0" borderId="23" xfId="0" applyFont="1" applyBorder="1" applyAlignment="1" applyProtection="1">
      <alignment horizontal="left" vertical="top" wrapText="1"/>
      <protection locked="0"/>
    </xf>
    <xf numFmtId="0" fontId="0" fillId="0" borderId="2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18" fillId="0" borderId="26" xfId="0" applyFont="1" applyBorder="1" applyAlignment="1">
      <alignment horizontal="left" vertical="center"/>
    </xf>
    <xf numFmtId="0" fontId="18" fillId="0" borderId="26" xfId="0" applyFont="1" applyBorder="1" applyAlignment="1">
      <alignment horizontal="right" vertical="center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2" fillId="0" borderId="25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left" vertical="center"/>
    </xf>
    <xf numFmtId="0" fontId="22" fillId="0" borderId="23" xfId="0" applyFont="1" applyBorder="1" applyAlignment="1">
      <alignment horizontal="left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2&#23416;&#24180;&#24230;&#23416;&#26657;&#21320;&#39184;&#36027;&#26126;&#32048;&#20998;&#39006;&#24115;&#21450;&#32080;&#31639;&#34920;.xls1001.&#23436;&#25104;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4">
        <row r="1">
          <cell r="A1" t="str">
            <v>嘉義縣梅山鄉仁和國民小學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M18">
            <v>0</v>
          </cell>
          <cell r="N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zoomScalePageLayoutView="0" workbookViewId="0" topLeftCell="A1">
      <pane ySplit="2" topLeftCell="BM111" activePane="bottomLeft" state="frozen"/>
      <selection pane="topLeft" activeCell="A1" sqref="A1"/>
      <selection pane="bottomLeft" activeCell="H118" sqref="H118"/>
    </sheetView>
  </sheetViews>
  <sheetFormatPr defaultColWidth="8.875" defaultRowHeight="22.5" customHeight="1"/>
  <cols>
    <col min="1" max="3" width="5.75390625" style="12" customWidth="1"/>
    <col min="4" max="4" width="7.25390625" style="9" customWidth="1"/>
    <col min="5" max="5" width="24.50390625" style="133" customWidth="1"/>
    <col min="6" max="6" width="13.25390625" style="134" customWidth="1"/>
    <col min="7" max="7" width="14.125" style="134" customWidth="1"/>
    <col min="8" max="8" width="15.50390625" style="134" customWidth="1"/>
    <col min="9" max="16384" width="8.875" style="9" customWidth="1"/>
  </cols>
  <sheetData>
    <row r="1" spans="1:8" ht="32.25" customHeight="1" thickBot="1">
      <c r="A1" s="152" t="s">
        <v>374</v>
      </c>
      <c r="B1" s="152"/>
      <c r="C1" s="152"/>
      <c r="D1" s="152"/>
      <c r="E1" s="152"/>
      <c r="F1" s="152"/>
      <c r="G1" s="152"/>
      <c r="H1" s="152"/>
    </row>
    <row r="2" spans="1:8" ht="40.5" customHeight="1">
      <c r="A2" s="6" t="s">
        <v>21</v>
      </c>
      <c r="B2" s="7" t="s">
        <v>22</v>
      </c>
      <c r="C2" s="7" t="s">
        <v>23</v>
      </c>
      <c r="D2" s="8" t="s">
        <v>24</v>
      </c>
      <c r="E2" s="124" t="s">
        <v>25</v>
      </c>
      <c r="F2" s="125" t="s">
        <v>26</v>
      </c>
      <c r="G2" s="125" t="s">
        <v>27</v>
      </c>
      <c r="H2" s="126" t="s">
        <v>28</v>
      </c>
    </row>
    <row r="3" spans="1:8" ht="22.5" customHeight="1">
      <c r="A3" s="10">
        <v>101</v>
      </c>
      <c r="B3" s="11">
        <v>7</v>
      </c>
      <c r="C3" s="11">
        <v>1</v>
      </c>
      <c r="D3" s="11"/>
      <c r="E3" s="127" t="s">
        <v>177</v>
      </c>
      <c r="F3" s="85">
        <f>'07分類帳'!F5</f>
        <v>0</v>
      </c>
      <c r="G3" s="85"/>
      <c r="H3" s="128">
        <v>102253</v>
      </c>
    </row>
    <row r="4" spans="1:8" ht="22.5" customHeight="1">
      <c r="A4" s="10">
        <v>101</v>
      </c>
      <c r="B4" s="11">
        <v>9</v>
      </c>
      <c r="C4" s="11">
        <v>30</v>
      </c>
      <c r="D4" s="11"/>
      <c r="E4" s="127" t="s">
        <v>378</v>
      </c>
      <c r="F4" s="85" t="e">
        <f>'09分類帳'!#REF!</f>
        <v>#REF!</v>
      </c>
      <c r="G4" s="85"/>
      <c r="H4" s="128" t="e">
        <f>F4-G4</f>
        <v>#REF!</v>
      </c>
    </row>
    <row r="5" spans="1:8" ht="22.5" customHeight="1">
      <c r="A5" s="10"/>
      <c r="B5" s="11"/>
      <c r="C5" s="11"/>
      <c r="D5" s="11"/>
      <c r="E5" s="127" t="s">
        <v>7</v>
      </c>
      <c r="F5" s="85"/>
      <c r="G5" s="85" t="e">
        <f>'09分類帳'!#REF!</f>
        <v>#REF!</v>
      </c>
      <c r="H5" s="128" t="e">
        <f aca="true" t="shared" si="0" ref="H5:H11">H4+F5-G5</f>
        <v>#REF!</v>
      </c>
    </row>
    <row r="6" spans="1:8" ht="22.5" customHeight="1">
      <c r="A6" s="10"/>
      <c r="B6" s="11"/>
      <c r="C6" s="11"/>
      <c r="D6" s="11"/>
      <c r="E6" s="127" t="s">
        <v>34</v>
      </c>
      <c r="F6" s="85"/>
      <c r="G6" s="85" t="e">
        <f>'09分類帳'!#REF!</f>
        <v>#REF!</v>
      </c>
      <c r="H6" s="128" t="e">
        <f t="shared" si="0"/>
        <v>#REF!</v>
      </c>
    </row>
    <row r="7" spans="1:8" ht="22.5" customHeight="1">
      <c r="A7" s="10"/>
      <c r="B7" s="11"/>
      <c r="C7" s="11"/>
      <c r="D7" s="11"/>
      <c r="E7" s="127" t="s">
        <v>8</v>
      </c>
      <c r="F7" s="85"/>
      <c r="G7" s="85" t="e">
        <f>'09分類帳'!#REF!</f>
        <v>#REF!</v>
      </c>
      <c r="H7" s="128" t="e">
        <f t="shared" si="0"/>
        <v>#REF!</v>
      </c>
    </row>
    <row r="8" spans="1:8" ht="22.5" customHeight="1">
      <c r="A8" s="10"/>
      <c r="B8" s="11"/>
      <c r="C8" s="11"/>
      <c r="D8" s="11"/>
      <c r="E8" s="127" t="s">
        <v>9</v>
      </c>
      <c r="F8" s="85"/>
      <c r="G8" s="85" t="e">
        <f>'09分類帳'!#REF!</f>
        <v>#REF!</v>
      </c>
      <c r="H8" s="128" t="e">
        <f t="shared" si="0"/>
        <v>#REF!</v>
      </c>
    </row>
    <row r="9" spans="1:8" ht="22.5" customHeight="1">
      <c r="A9" s="10"/>
      <c r="B9" s="11"/>
      <c r="C9" s="11"/>
      <c r="D9" s="11"/>
      <c r="E9" s="127" t="s">
        <v>17</v>
      </c>
      <c r="F9" s="85"/>
      <c r="G9" s="85" t="e">
        <f>'09分類帳'!#REF!</f>
        <v>#REF!</v>
      </c>
      <c r="H9" s="128" t="e">
        <f t="shared" si="0"/>
        <v>#REF!</v>
      </c>
    </row>
    <row r="10" spans="1:8" ht="22.5" customHeight="1">
      <c r="A10" s="10"/>
      <c r="B10" s="11"/>
      <c r="C10" s="11"/>
      <c r="D10" s="11"/>
      <c r="E10" s="127" t="s">
        <v>166</v>
      </c>
      <c r="F10" s="85"/>
      <c r="G10" s="85" t="e">
        <f>'09分類帳'!#REF!</f>
        <v>#REF!</v>
      </c>
      <c r="H10" s="128" t="e">
        <f t="shared" si="0"/>
        <v>#REF!</v>
      </c>
    </row>
    <row r="11" spans="1:8" ht="22.5" customHeight="1">
      <c r="A11" s="10"/>
      <c r="B11" s="11"/>
      <c r="C11" s="11"/>
      <c r="D11" s="11"/>
      <c r="E11" s="127" t="s">
        <v>29</v>
      </c>
      <c r="F11" s="85"/>
      <c r="G11" s="85" t="e">
        <f>'09分類帳'!#REF!</f>
        <v>#REF!</v>
      </c>
      <c r="H11" s="128" t="e">
        <f t="shared" si="0"/>
        <v>#REF!</v>
      </c>
    </row>
    <row r="12" spans="1:8" ht="22.5" customHeight="1">
      <c r="A12" s="10"/>
      <c r="B12" s="11"/>
      <c r="C12" s="11"/>
      <c r="D12" s="11"/>
      <c r="E12" s="127" t="s">
        <v>10</v>
      </c>
      <c r="F12" s="85"/>
      <c r="G12" s="85" t="e">
        <f>'09分類帳'!#REF!</f>
        <v>#REF!</v>
      </c>
      <c r="H12" s="128" t="e">
        <f>H11+F12-G12</f>
        <v>#REF!</v>
      </c>
    </row>
    <row r="13" spans="1:8" ht="22.5" customHeight="1">
      <c r="A13" s="10"/>
      <c r="B13" s="11"/>
      <c r="C13" s="11"/>
      <c r="D13" s="11"/>
      <c r="E13" s="129" t="s">
        <v>30</v>
      </c>
      <c r="F13" s="130" t="e">
        <f>SUM(F4:F12)</f>
        <v>#REF!</v>
      </c>
      <c r="G13" s="130" t="e">
        <f>SUM(G5:G12)</f>
        <v>#REF!</v>
      </c>
      <c r="H13" s="131" t="e">
        <f>F13-G13</f>
        <v>#REF!</v>
      </c>
    </row>
    <row r="14" spans="1:8" ht="22.5" customHeight="1">
      <c r="A14" s="10"/>
      <c r="B14" s="11"/>
      <c r="C14" s="11"/>
      <c r="D14" s="11"/>
      <c r="E14" s="129" t="s">
        <v>167</v>
      </c>
      <c r="F14" s="130" t="e">
        <f>F13+H3</f>
        <v>#REF!</v>
      </c>
      <c r="G14" s="130" t="e">
        <f>G13</f>
        <v>#REF!</v>
      </c>
      <c r="H14" s="131" t="e">
        <f>F14-G14</f>
        <v>#REF!</v>
      </c>
    </row>
    <row r="15" spans="1:8" ht="22.5" customHeight="1">
      <c r="A15" s="10">
        <v>101</v>
      </c>
      <c r="B15" s="11">
        <v>10</v>
      </c>
      <c r="C15" s="11">
        <v>31</v>
      </c>
      <c r="D15" s="11"/>
      <c r="E15" s="127" t="s">
        <v>379</v>
      </c>
      <c r="F15" s="85">
        <f>'10分類帳'!F17</f>
        <v>29965</v>
      </c>
      <c r="G15" s="85"/>
      <c r="H15" s="128" t="e">
        <f>H14+F15-G15</f>
        <v>#REF!</v>
      </c>
    </row>
    <row r="16" spans="1:8" ht="22.5" customHeight="1">
      <c r="A16" s="10"/>
      <c r="B16" s="11"/>
      <c r="C16" s="11"/>
      <c r="D16" s="11"/>
      <c r="E16" s="127" t="s">
        <v>7</v>
      </c>
      <c r="F16" s="85"/>
      <c r="G16" s="85">
        <f>'10分類帳'!G17</f>
        <v>0</v>
      </c>
      <c r="H16" s="128" t="e">
        <f aca="true" t="shared" si="1" ref="H16:H22">H15+F16-G16</f>
        <v>#REF!</v>
      </c>
    </row>
    <row r="17" spans="1:8" ht="22.5" customHeight="1">
      <c r="A17" s="10"/>
      <c r="B17" s="11"/>
      <c r="C17" s="11"/>
      <c r="D17" s="11"/>
      <c r="E17" s="127" t="s">
        <v>34</v>
      </c>
      <c r="F17" s="85"/>
      <c r="G17" s="85">
        <f>'10分類帳'!H17</f>
        <v>23861</v>
      </c>
      <c r="H17" s="128" t="e">
        <f t="shared" si="1"/>
        <v>#REF!</v>
      </c>
    </row>
    <row r="18" spans="1:8" ht="22.5" customHeight="1">
      <c r="A18" s="10"/>
      <c r="B18" s="11"/>
      <c r="C18" s="11"/>
      <c r="D18" s="11"/>
      <c r="E18" s="127" t="s">
        <v>8</v>
      </c>
      <c r="F18" s="85"/>
      <c r="G18" s="85">
        <f>'10分類帳'!I17</f>
        <v>1350</v>
      </c>
      <c r="H18" s="128" t="e">
        <f t="shared" si="1"/>
        <v>#REF!</v>
      </c>
    </row>
    <row r="19" spans="1:8" ht="22.5" customHeight="1">
      <c r="A19" s="10"/>
      <c r="B19" s="11"/>
      <c r="C19" s="11"/>
      <c r="D19" s="11"/>
      <c r="E19" s="127" t="s">
        <v>9</v>
      </c>
      <c r="F19" s="85"/>
      <c r="G19" s="85">
        <f>'10分類帳'!J17</f>
        <v>914</v>
      </c>
      <c r="H19" s="128" t="e">
        <f t="shared" si="1"/>
        <v>#REF!</v>
      </c>
    </row>
    <row r="20" spans="1:8" ht="22.5" customHeight="1">
      <c r="A20" s="10"/>
      <c r="B20" s="11"/>
      <c r="C20" s="11"/>
      <c r="D20" s="11"/>
      <c r="E20" s="127" t="s">
        <v>17</v>
      </c>
      <c r="F20" s="85"/>
      <c r="G20" s="85">
        <f>'10分類帳'!K17</f>
        <v>2348</v>
      </c>
      <c r="H20" s="128" t="e">
        <f t="shared" si="1"/>
        <v>#REF!</v>
      </c>
    </row>
    <row r="21" spans="1:8" ht="22.5" customHeight="1">
      <c r="A21" s="10"/>
      <c r="B21" s="11"/>
      <c r="C21" s="11"/>
      <c r="D21" s="11"/>
      <c r="E21" s="127" t="s">
        <v>166</v>
      </c>
      <c r="F21" s="85"/>
      <c r="G21" s="85">
        <f>'10分類帳'!L17</f>
        <v>2225</v>
      </c>
      <c r="H21" s="128" t="e">
        <f t="shared" si="1"/>
        <v>#REF!</v>
      </c>
    </row>
    <row r="22" spans="1:8" ht="22.5" customHeight="1">
      <c r="A22" s="10"/>
      <c r="B22" s="11"/>
      <c r="C22" s="11"/>
      <c r="D22" s="11"/>
      <c r="E22" s="127" t="s">
        <v>29</v>
      </c>
      <c r="F22" s="85"/>
      <c r="G22" s="85">
        <f>'10分類帳'!M17</f>
        <v>0</v>
      </c>
      <c r="H22" s="128" t="e">
        <f t="shared" si="1"/>
        <v>#REF!</v>
      </c>
    </row>
    <row r="23" spans="1:8" ht="22.5" customHeight="1">
      <c r="A23" s="10"/>
      <c r="B23" s="11"/>
      <c r="C23" s="11"/>
      <c r="D23" s="11"/>
      <c r="E23" s="127" t="s">
        <v>10</v>
      </c>
      <c r="F23" s="85"/>
      <c r="G23" s="85">
        <f>'10分類帳'!N17</f>
        <v>0</v>
      </c>
      <c r="H23" s="128" t="e">
        <f>H22+F23-G23</f>
        <v>#REF!</v>
      </c>
    </row>
    <row r="24" spans="1:8" ht="22.5" customHeight="1">
      <c r="A24" s="10"/>
      <c r="B24" s="11"/>
      <c r="C24" s="11"/>
      <c r="D24" s="11"/>
      <c r="E24" s="129" t="s">
        <v>30</v>
      </c>
      <c r="F24" s="130">
        <f>SUM(F15:F23)</f>
        <v>29965</v>
      </c>
      <c r="G24" s="130">
        <f>SUM(G16:G23)</f>
        <v>30698</v>
      </c>
      <c r="H24" s="131">
        <f>F24-G24</f>
        <v>-733</v>
      </c>
    </row>
    <row r="25" spans="1:8" ht="22.5" customHeight="1">
      <c r="A25" s="10"/>
      <c r="B25" s="11"/>
      <c r="C25" s="11"/>
      <c r="D25" s="11"/>
      <c r="E25" s="129" t="s">
        <v>168</v>
      </c>
      <c r="F25" s="130" t="e">
        <f>F14+F24</f>
        <v>#REF!</v>
      </c>
      <c r="G25" s="130" t="e">
        <f>G14+G24</f>
        <v>#REF!</v>
      </c>
      <c r="H25" s="131" t="e">
        <f>F25-G25</f>
        <v>#REF!</v>
      </c>
    </row>
    <row r="26" spans="1:8" ht="22.5" customHeight="1">
      <c r="A26" s="10">
        <v>101</v>
      </c>
      <c r="B26" s="11">
        <v>11</v>
      </c>
      <c r="C26" s="11">
        <v>30</v>
      </c>
      <c r="D26" s="11"/>
      <c r="E26" s="127" t="s">
        <v>380</v>
      </c>
      <c r="F26" s="85">
        <f>'11分類帳'!F16</f>
        <v>97670</v>
      </c>
      <c r="G26" s="85"/>
      <c r="H26" s="128" t="e">
        <f>H25+F26-G26</f>
        <v>#REF!</v>
      </c>
    </row>
    <row r="27" spans="1:8" ht="22.5" customHeight="1">
      <c r="A27" s="10"/>
      <c r="B27" s="11"/>
      <c r="C27" s="11"/>
      <c r="D27" s="11"/>
      <c r="E27" s="127" t="s">
        <v>7</v>
      </c>
      <c r="F27" s="85"/>
      <c r="G27" s="85">
        <f>'11分類帳'!G16</f>
        <v>0</v>
      </c>
      <c r="H27" s="128" t="e">
        <f>H26+F27-G27</f>
        <v>#REF!</v>
      </c>
    </row>
    <row r="28" spans="1:8" ht="22.5" customHeight="1">
      <c r="A28" s="10"/>
      <c r="B28" s="11"/>
      <c r="C28" s="11"/>
      <c r="D28" s="11"/>
      <c r="E28" s="127" t="s">
        <v>34</v>
      </c>
      <c r="F28" s="85"/>
      <c r="G28" s="85">
        <f>'11分類帳'!H16</f>
        <v>1564</v>
      </c>
      <c r="H28" s="128" t="e">
        <f aca="true" t="shared" si="2" ref="H28:H33">H27+F28-G28</f>
        <v>#REF!</v>
      </c>
    </row>
    <row r="29" spans="1:8" ht="22.5" customHeight="1">
      <c r="A29" s="10"/>
      <c r="B29" s="11"/>
      <c r="C29" s="11"/>
      <c r="D29" s="11"/>
      <c r="E29" s="127" t="s">
        <v>8</v>
      </c>
      <c r="F29" s="85"/>
      <c r="G29" s="85">
        <f>'11分類帳'!I16</f>
        <v>0</v>
      </c>
      <c r="H29" s="128" t="e">
        <f t="shared" si="2"/>
        <v>#REF!</v>
      </c>
    </row>
    <row r="30" spans="1:8" ht="22.5" customHeight="1">
      <c r="A30" s="10"/>
      <c r="B30" s="11"/>
      <c r="C30" s="11"/>
      <c r="D30" s="11"/>
      <c r="E30" s="127" t="s">
        <v>9</v>
      </c>
      <c r="F30" s="85"/>
      <c r="G30" s="85">
        <f>'11分類帳'!J16</f>
        <v>0</v>
      </c>
      <c r="H30" s="128" t="e">
        <f t="shared" si="2"/>
        <v>#REF!</v>
      </c>
    </row>
    <row r="31" spans="1:8" ht="22.5" customHeight="1">
      <c r="A31" s="10"/>
      <c r="B31" s="11"/>
      <c r="C31" s="11"/>
      <c r="D31" s="11"/>
      <c r="E31" s="127" t="s">
        <v>17</v>
      </c>
      <c r="F31" s="85"/>
      <c r="G31" s="85">
        <f>'11分類帳'!K16</f>
        <v>18256</v>
      </c>
      <c r="H31" s="128" t="e">
        <f t="shared" si="2"/>
        <v>#REF!</v>
      </c>
    </row>
    <row r="32" spans="1:8" ht="22.5" customHeight="1">
      <c r="A32" s="10"/>
      <c r="B32" s="11"/>
      <c r="C32" s="11"/>
      <c r="D32" s="11"/>
      <c r="E32" s="127" t="s">
        <v>166</v>
      </c>
      <c r="F32" s="85"/>
      <c r="G32" s="85">
        <f>'11分類帳'!L16</f>
        <v>8167</v>
      </c>
      <c r="H32" s="128" t="e">
        <f t="shared" si="2"/>
        <v>#REF!</v>
      </c>
    </row>
    <row r="33" spans="1:8" ht="22.5" customHeight="1">
      <c r="A33" s="10"/>
      <c r="B33" s="11"/>
      <c r="C33" s="11"/>
      <c r="D33" s="11"/>
      <c r="E33" s="127" t="s">
        <v>29</v>
      </c>
      <c r="F33" s="85"/>
      <c r="G33" s="85">
        <f>'11分類帳'!M16</f>
        <v>0</v>
      </c>
      <c r="H33" s="128" t="e">
        <f t="shared" si="2"/>
        <v>#REF!</v>
      </c>
    </row>
    <row r="34" spans="1:8" ht="22.5" customHeight="1">
      <c r="A34" s="10"/>
      <c r="B34" s="11"/>
      <c r="C34" s="11"/>
      <c r="D34" s="11"/>
      <c r="E34" s="127" t="s">
        <v>10</v>
      </c>
      <c r="F34" s="85"/>
      <c r="G34" s="85">
        <f>'11分類帳'!N16</f>
        <v>0</v>
      </c>
      <c r="H34" s="128" t="e">
        <f>H33+F34-G34</f>
        <v>#REF!</v>
      </c>
    </row>
    <row r="35" spans="1:8" ht="22.5" customHeight="1">
      <c r="A35" s="10"/>
      <c r="B35" s="11"/>
      <c r="C35" s="11"/>
      <c r="D35" s="11"/>
      <c r="E35" s="129" t="s">
        <v>30</v>
      </c>
      <c r="F35" s="130">
        <f>SUM(F26:F34)</f>
        <v>97670</v>
      </c>
      <c r="G35" s="130">
        <f>SUM(G27:G34)</f>
        <v>27987</v>
      </c>
      <c r="H35" s="131">
        <f>F35-G35</f>
        <v>69683</v>
      </c>
    </row>
    <row r="36" spans="1:8" ht="22.5" customHeight="1">
      <c r="A36" s="10"/>
      <c r="B36" s="11"/>
      <c r="C36" s="11"/>
      <c r="D36" s="11"/>
      <c r="E36" s="129" t="s">
        <v>169</v>
      </c>
      <c r="F36" s="130" t="e">
        <f>F35+F25</f>
        <v>#REF!</v>
      </c>
      <c r="G36" s="130" t="e">
        <f>G35+G25</f>
        <v>#REF!</v>
      </c>
      <c r="H36" s="131" t="e">
        <f>F36-G36</f>
        <v>#REF!</v>
      </c>
    </row>
    <row r="37" spans="1:8" ht="22.5" customHeight="1">
      <c r="A37" s="10">
        <v>101</v>
      </c>
      <c r="B37" s="11">
        <v>12</v>
      </c>
      <c r="C37" s="11">
        <v>31</v>
      </c>
      <c r="D37" s="11"/>
      <c r="E37" s="127" t="s">
        <v>381</v>
      </c>
      <c r="F37" s="85">
        <f>'12分類帳'!F28</f>
        <v>46040</v>
      </c>
      <c r="G37" s="85"/>
      <c r="H37" s="128" t="e">
        <f>H36+F37-G37</f>
        <v>#REF!</v>
      </c>
    </row>
    <row r="38" spans="1:8" ht="22.5" customHeight="1">
      <c r="A38" s="10"/>
      <c r="B38" s="11"/>
      <c r="C38" s="11"/>
      <c r="D38" s="11"/>
      <c r="E38" s="127" t="s">
        <v>7</v>
      </c>
      <c r="F38" s="85"/>
      <c r="G38" s="85">
        <f>'12分類帳'!G28</f>
        <v>0</v>
      </c>
      <c r="H38" s="128" t="e">
        <f aca="true" t="shared" si="3" ref="H38:H44">H37+F38-G38</f>
        <v>#REF!</v>
      </c>
    </row>
    <row r="39" spans="1:8" ht="22.5" customHeight="1">
      <c r="A39" s="10"/>
      <c r="B39" s="11"/>
      <c r="C39" s="11"/>
      <c r="D39" s="11"/>
      <c r="E39" s="127" t="s">
        <v>34</v>
      </c>
      <c r="F39" s="85"/>
      <c r="G39" s="85">
        <f>'12分類帳'!H28</f>
        <v>39467</v>
      </c>
      <c r="H39" s="128" t="e">
        <f t="shared" si="3"/>
        <v>#REF!</v>
      </c>
    </row>
    <row r="40" spans="1:8" ht="22.5" customHeight="1">
      <c r="A40" s="10"/>
      <c r="B40" s="11"/>
      <c r="C40" s="11"/>
      <c r="D40" s="11"/>
      <c r="E40" s="127" t="s">
        <v>8</v>
      </c>
      <c r="F40" s="85"/>
      <c r="G40" s="85">
        <f>'12分類帳'!I28</f>
        <v>0</v>
      </c>
      <c r="H40" s="128" t="e">
        <f t="shared" si="3"/>
        <v>#REF!</v>
      </c>
    </row>
    <row r="41" spans="1:8" ht="22.5" customHeight="1">
      <c r="A41" s="10"/>
      <c r="B41" s="11"/>
      <c r="C41" s="11"/>
      <c r="D41" s="11"/>
      <c r="E41" s="127" t="s">
        <v>9</v>
      </c>
      <c r="F41" s="85"/>
      <c r="G41" s="85">
        <f>'12分類帳'!J28</f>
        <v>1690</v>
      </c>
      <c r="H41" s="128" t="e">
        <f t="shared" si="3"/>
        <v>#REF!</v>
      </c>
    </row>
    <row r="42" spans="1:8" ht="22.5" customHeight="1">
      <c r="A42" s="10"/>
      <c r="B42" s="11"/>
      <c r="C42" s="11"/>
      <c r="D42" s="11"/>
      <c r="E42" s="127" t="s">
        <v>17</v>
      </c>
      <c r="F42" s="85"/>
      <c r="G42" s="85">
        <f>'12分類帳'!K28</f>
        <v>39421</v>
      </c>
      <c r="H42" s="128" t="e">
        <f t="shared" si="3"/>
        <v>#REF!</v>
      </c>
    </row>
    <row r="43" spans="1:8" ht="22.5" customHeight="1">
      <c r="A43" s="10"/>
      <c r="B43" s="11"/>
      <c r="C43" s="11"/>
      <c r="D43" s="11"/>
      <c r="E43" s="127" t="s">
        <v>166</v>
      </c>
      <c r="F43" s="85"/>
      <c r="G43" s="85">
        <f>'12分類帳'!L28</f>
        <v>4450</v>
      </c>
      <c r="H43" s="128" t="e">
        <f t="shared" si="3"/>
        <v>#REF!</v>
      </c>
    </row>
    <row r="44" spans="1:8" ht="22.5" customHeight="1">
      <c r="A44" s="10"/>
      <c r="B44" s="11"/>
      <c r="C44" s="11"/>
      <c r="D44" s="11"/>
      <c r="E44" s="127" t="s">
        <v>29</v>
      </c>
      <c r="F44" s="85"/>
      <c r="G44" s="85">
        <f>'12分類帳'!M28</f>
        <v>0</v>
      </c>
      <c r="H44" s="128" t="e">
        <f t="shared" si="3"/>
        <v>#REF!</v>
      </c>
    </row>
    <row r="45" spans="1:8" ht="22.5" customHeight="1">
      <c r="A45" s="10"/>
      <c r="B45" s="11"/>
      <c r="C45" s="11"/>
      <c r="D45" s="11"/>
      <c r="E45" s="127" t="s">
        <v>10</v>
      </c>
      <c r="F45" s="85"/>
      <c r="G45" s="85">
        <f>'12分類帳'!N28</f>
        <v>0</v>
      </c>
      <c r="H45" s="128" t="e">
        <f>H44+F45-G45</f>
        <v>#REF!</v>
      </c>
    </row>
    <row r="46" spans="1:8" ht="22.5" customHeight="1">
      <c r="A46" s="10"/>
      <c r="B46" s="11"/>
      <c r="C46" s="11"/>
      <c r="D46" s="11"/>
      <c r="E46" s="129" t="s">
        <v>30</v>
      </c>
      <c r="F46" s="130">
        <f>SUM(F37:F45)</f>
        <v>46040</v>
      </c>
      <c r="G46" s="130">
        <f>SUM(G38:G45)</f>
        <v>85028</v>
      </c>
      <c r="H46" s="131">
        <f>F46-G46</f>
        <v>-38988</v>
      </c>
    </row>
    <row r="47" spans="1:8" ht="22.5" customHeight="1">
      <c r="A47" s="10"/>
      <c r="B47" s="11"/>
      <c r="C47" s="11"/>
      <c r="D47" s="11"/>
      <c r="E47" s="129" t="s">
        <v>170</v>
      </c>
      <c r="F47" s="130" t="e">
        <f>F46+F36</f>
        <v>#REF!</v>
      </c>
      <c r="G47" s="130" t="e">
        <f>G46+G36</f>
        <v>#REF!</v>
      </c>
      <c r="H47" s="131" t="e">
        <f>F47-G47</f>
        <v>#REF!</v>
      </c>
    </row>
    <row r="48" spans="1:8" ht="22.5" customHeight="1">
      <c r="A48" s="10">
        <v>102</v>
      </c>
      <c r="B48" s="11">
        <v>1</v>
      </c>
      <c r="C48" s="11">
        <v>31</v>
      </c>
      <c r="D48" s="11"/>
      <c r="E48" s="127" t="s">
        <v>382</v>
      </c>
      <c r="F48" s="85">
        <f>'01分類帳'!F17</f>
        <v>28040</v>
      </c>
      <c r="G48" s="85"/>
      <c r="H48" s="128" t="e">
        <f>H47+F48-G48</f>
        <v>#REF!</v>
      </c>
    </row>
    <row r="49" spans="1:8" ht="22.5" customHeight="1">
      <c r="A49" s="10"/>
      <c r="B49" s="11"/>
      <c r="C49" s="11"/>
      <c r="D49" s="11"/>
      <c r="E49" s="127" t="s">
        <v>7</v>
      </c>
      <c r="F49" s="85"/>
      <c r="G49" s="85">
        <f>'01分類帳'!G17</f>
        <v>0</v>
      </c>
      <c r="H49" s="128" t="e">
        <f aca="true" t="shared" si="4" ref="H49:H55">H48+F49-G49</f>
        <v>#REF!</v>
      </c>
    </row>
    <row r="50" spans="1:8" ht="22.5" customHeight="1">
      <c r="A50" s="10"/>
      <c r="B50" s="11"/>
      <c r="C50" s="11"/>
      <c r="D50" s="11"/>
      <c r="E50" s="127" t="s">
        <v>34</v>
      </c>
      <c r="F50" s="85"/>
      <c r="G50" s="85">
        <f>'01分類帳'!H17</f>
        <v>13280</v>
      </c>
      <c r="H50" s="128" t="e">
        <f t="shared" si="4"/>
        <v>#REF!</v>
      </c>
    </row>
    <row r="51" spans="1:8" ht="22.5" customHeight="1">
      <c r="A51" s="10"/>
      <c r="B51" s="11"/>
      <c r="C51" s="11"/>
      <c r="D51" s="11"/>
      <c r="E51" s="127" t="s">
        <v>8</v>
      </c>
      <c r="F51" s="85"/>
      <c r="G51" s="85">
        <f>'01分類帳'!I17</f>
        <v>0</v>
      </c>
      <c r="H51" s="128" t="e">
        <f t="shared" si="4"/>
        <v>#REF!</v>
      </c>
    </row>
    <row r="52" spans="1:8" ht="22.5" customHeight="1">
      <c r="A52" s="10"/>
      <c r="B52" s="11"/>
      <c r="C52" s="11"/>
      <c r="D52" s="11"/>
      <c r="E52" s="127" t="s">
        <v>9</v>
      </c>
      <c r="F52" s="85"/>
      <c r="G52" s="85">
        <f>'01分類帳'!J17</f>
        <v>45</v>
      </c>
      <c r="H52" s="128" t="e">
        <f t="shared" si="4"/>
        <v>#REF!</v>
      </c>
    </row>
    <row r="53" spans="1:8" ht="22.5" customHeight="1">
      <c r="A53" s="10"/>
      <c r="B53" s="11"/>
      <c r="C53" s="11"/>
      <c r="D53" s="11"/>
      <c r="E53" s="127" t="s">
        <v>17</v>
      </c>
      <c r="F53" s="85"/>
      <c r="G53" s="85">
        <f>'01分類帳'!K17</f>
        <v>1230</v>
      </c>
      <c r="H53" s="128" t="e">
        <f t="shared" si="4"/>
        <v>#REF!</v>
      </c>
    </row>
    <row r="54" spans="1:8" ht="22.5" customHeight="1">
      <c r="A54" s="10"/>
      <c r="B54" s="11"/>
      <c r="C54" s="11"/>
      <c r="D54" s="11"/>
      <c r="E54" s="127" t="s">
        <v>166</v>
      </c>
      <c r="F54" s="85"/>
      <c r="G54" s="85">
        <f>'01分類帳'!L17</f>
        <v>3587</v>
      </c>
      <c r="H54" s="128" t="e">
        <f t="shared" si="4"/>
        <v>#REF!</v>
      </c>
    </row>
    <row r="55" spans="1:8" ht="22.5" customHeight="1">
      <c r="A55" s="10"/>
      <c r="B55" s="11"/>
      <c r="C55" s="11"/>
      <c r="D55" s="11"/>
      <c r="E55" s="127" t="s">
        <v>29</v>
      </c>
      <c r="F55" s="85"/>
      <c r="G55" s="85">
        <f>'01分類帳'!M17</f>
        <v>0</v>
      </c>
      <c r="H55" s="128" t="e">
        <f t="shared" si="4"/>
        <v>#REF!</v>
      </c>
    </row>
    <row r="56" spans="1:8" ht="22.5" customHeight="1">
      <c r="A56" s="10"/>
      <c r="B56" s="11"/>
      <c r="C56" s="11"/>
      <c r="D56" s="11"/>
      <c r="E56" s="127" t="s">
        <v>10</v>
      </c>
      <c r="F56" s="85"/>
      <c r="G56" s="85">
        <f>'01分類帳'!N17</f>
        <v>0</v>
      </c>
      <c r="H56" s="128" t="e">
        <f>H55+F56-G56</f>
        <v>#REF!</v>
      </c>
    </row>
    <row r="57" spans="1:8" ht="22.5" customHeight="1">
      <c r="A57" s="10"/>
      <c r="B57" s="11"/>
      <c r="C57" s="11"/>
      <c r="D57" s="11"/>
      <c r="E57" s="129" t="s">
        <v>30</v>
      </c>
      <c r="F57" s="130">
        <f>SUM(F48:F56)</f>
        <v>28040</v>
      </c>
      <c r="G57" s="130">
        <f>SUM(G49:G56)</f>
        <v>18142</v>
      </c>
      <c r="H57" s="131">
        <f>F57-G57</f>
        <v>9898</v>
      </c>
    </row>
    <row r="58" spans="1:8" ht="22.5" customHeight="1">
      <c r="A58" s="10"/>
      <c r="B58" s="11"/>
      <c r="C58" s="11"/>
      <c r="D58" s="11"/>
      <c r="E58" s="129" t="s">
        <v>171</v>
      </c>
      <c r="F58" s="130" t="e">
        <f>F57+F47</f>
        <v>#REF!</v>
      </c>
      <c r="G58" s="130" t="e">
        <f>G57+G47</f>
        <v>#REF!</v>
      </c>
      <c r="H58" s="131" t="e">
        <f>F58-G58</f>
        <v>#REF!</v>
      </c>
    </row>
    <row r="59" spans="1:8" ht="22.5" customHeight="1">
      <c r="A59" s="10">
        <v>102</v>
      </c>
      <c r="B59" s="11">
        <v>2</v>
      </c>
      <c r="C59" s="11">
        <v>28</v>
      </c>
      <c r="D59" s="11"/>
      <c r="E59" s="127" t="s">
        <v>383</v>
      </c>
      <c r="F59" s="132">
        <f>'02分類帳'!F14</f>
        <v>30200</v>
      </c>
      <c r="G59" s="85"/>
      <c r="H59" s="128" t="e">
        <f>H58+F59-G59</f>
        <v>#REF!</v>
      </c>
    </row>
    <row r="60" spans="1:8" ht="22.5" customHeight="1">
      <c r="A60" s="10"/>
      <c r="B60" s="11"/>
      <c r="C60" s="11"/>
      <c r="D60" s="11"/>
      <c r="E60" s="127" t="s">
        <v>7</v>
      </c>
      <c r="F60" s="85"/>
      <c r="G60" s="85">
        <f>'02分類帳'!G14</f>
        <v>0</v>
      </c>
      <c r="H60" s="128" t="e">
        <f aca="true" t="shared" si="5" ref="H60:H66">H59+F60-G60</f>
        <v>#REF!</v>
      </c>
    </row>
    <row r="61" spans="1:8" ht="22.5" customHeight="1">
      <c r="A61" s="10"/>
      <c r="B61" s="11"/>
      <c r="C61" s="11"/>
      <c r="D61" s="11"/>
      <c r="E61" s="127" t="s">
        <v>34</v>
      </c>
      <c r="F61" s="85"/>
      <c r="G61" s="85">
        <f>'02分類帳'!H14</f>
        <v>10774</v>
      </c>
      <c r="H61" s="128" t="e">
        <f t="shared" si="5"/>
        <v>#REF!</v>
      </c>
    </row>
    <row r="62" spans="1:8" ht="22.5" customHeight="1">
      <c r="A62" s="10"/>
      <c r="B62" s="11"/>
      <c r="C62" s="11"/>
      <c r="D62" s="11"/>
      <c r="E62" s="127" t="s">
        <v>8</v>
      </c>
      <c r="F62" s="85"/>
      <c r="G62" s="85">
        <f>'02分類帳'!I14</f>
        <v>0</v>
      </c>
      <c r="H62" s="128" t="e">
        <f t="shared" si="5"/>
        <v>#REF!</v>
      </c>
    </row>
    <row r="63" spans="1:8" ht="22.5" customHeight="1">
      <c r="A63" s="10"/>
      <c r="B63" s="11"/>
      <c r="C63" s="11"/>
      <c r="D63" s="11"/>
      <c r="E63" s="127" t="s">
        <v>9</v>
      </c>
      <c r="F63" s="85"/>
      <c r="G63" s="85">
        <f>'02分類帳'!J14</f>
        <v>49</v>
      </c>
      <c r="H63" s="128" t="e">
        <f t="shared" si="5"/>
        <v>#REF!</v>
      </c>
    </row>
    <row r="64" spans="1:8" ht="22.5" customHeight="1">
      <c r="A64" s="10"/>
      <c r="B64" s="11"/>
      <c r="C64" s="11"/>
      <c r="D64" s="11"/>
      <c r="E64" s="127" t="s">
        <v>17</v>
      </c>
      <c r="F64" s="85"/>
      <c r="G64" s="85">
        <f>'02分類帳'!K14</f>
        <v>16889</v>
      </c>
      <c r="H64" s="128" t="e">
        <f t="shared" si="5"/>
        <v>#REF!</v>
      </c>
    </row>
    <row r="65" spans="1:8" ht="22.5" customHeight="1">
      <c r="A65" s="10"/>
      <c r="B65" s="11"/>
      <c r="C65" s="11"/>
      <c r="D65" s="11"/>
      <c r="E65" s="127" t="s">
        <v>166</v>
      </c>
      <c r="F65" s="85"/>
      <c r="G65" s="85">
        <f>'02分類帳'!L14</f>
        <v>0</v>
      </c>
      <c r="H65" s="128" t="e">
        <f t="shared" si="5"/>
        <v>#REF!</v>
      </c>
    </row>
    <row r="66" spans="1:8" ht="22.5" customHeight="1">
      <c r="A66" s="10"/>
      <c r="B66" s="11"/>
      <c r="C66" s="11"/>
      <c r="D66" s="11"/>
      <c r="E66" s="127" t="s">
        <v>29</v>
      </c>
      <c r="F66" s="85"/>
      <c r="G66" s="85">
        <f>'02分類帳'!M14</f>
        <v>0</v>
      </c>
      <c r="H66" s="128" t="e">
        <f t="shared" si="5"/>
        <v>#REF!</v>
      </c>
    </row>
    <row r="67" spans="1:8" ht="22.5" customHeight="1">
      <c r="A67" s="10"/>
      <c r="B67" s="11"/>
      <c r="C67" s="11"/>
      <c r="D67" s="11"/>
      <c r="E67" s="127" t="s">
        <v>10</v>
      </c>
      <c r="F67" s="85"/>
      <c r="G67" s="85">
        <f>'02分類帳'!N14</f>
        <v>2353</v>
      </c>
      <c r="H67" s="128" t="e">
        <f>H66+F67-G67</f>
        <v>#REF!</v>
      </c>
    </row>
    <row r="68" spans="1:8" ht="22.5" customHeight="1">
      <c r="A68" s="10"/>
      <c r="B68" s="11"/>
      <c r="C68" s="11"/>
      <c r="D68" s="11"/>
      <c r="E68" s="129" t="s">
        <v>30</v>
      </c>
      <c r="F68" s="130">
        <f>SUM(F59:F67)</f>
        <v>30200</v>
      </c>
      <c r="G68" s="130">
        <f>SUM(G60:G67)</f>
        <v>30065</v>
      </c>
      <c r="H68" s="131">
        <f>F68-G68</f>
        <v>135</v>
      </c>
    </row>
    <row r="69" spans="1:8" ht="22.5" customHeight="1">
      <c r="A69" s="10"/>
      <c r="B69" s="11"/>
      <c r="C69" s="11"/>
      <c r="D69" s="11"/>
      <c r="E69" s="129" t="s">
        <v>172</v>
      </c>
      <c r="F69" s="130" t="e">
        <f>F68+F58</f>
        <v>#REF!</v>
      </c>
      <c r="G69" s="130" t="e">
        <f>G68+G58</f>
        <v>#REF!</v>
      </c>
      <c r="H69" s="131" t="e">
        <f>F69-G69</f>
        <v>#REF!</v>
      </c>
    </row>
    <row r="70" spans="1:8" ht="22.5" customHeight="1">
      <c r="A70" s="10">
        <v>102</v>
      </c>
      <c r="B70" s="11">
        <v>3</v>
      </c>
      <c r="C70" s="11">
        <v>31</v>
      </c>
      <c r="D70" s="11"/>
      <c r="E70" s="127" t="s">
        <v>384</v>
      </c>
      <c r="F70" s="132">
        <f>'03分類帳'!F26</f>
        <v>137820</v>
      </c>
      <c r="G70" s="85"/>
      <c r="H70" s="128" t="e">
        <f>H69+F70-G70</f>
        <v>#REF!</v>
      </c>
    </row>
    <row r="71" spans="1:8" ht="22.5" customHeight="1">
      <c r="A71" s="10"/>
      <c r="B71" s="11"/>
      <c r="C71" s="11"/>
      <c r="D71" s="11"/>
      <c r="E71" s="127" t="s">
        <v>7</v>
      </c>
      <c r="F71" s="85"/>
      <c r="G71" s="85">
        <f>'03分類帳'!G26</f>
        <v>462</v>
      </c>
      <c r="H71" s="128" t="e">
        <f aca="true" t="shared" si="6" ref="H71:H77">H70+F71-G71</f>
        <v>#REF!</v>
      </c>
    </row>
    <row r="72" spans="1:8" ht="22.5" customHeight="1">
      <c r="A72" s="10"/>
      <c r="B72" s="11"/>
      <c r="C72" s="11"/>
      <c r="D72" s="11"/>
      <c r="E72" s="127" t="s">
        <v>34</v>
      </c>
      <c r="F72" s="85"/>
      <c r="G72" s="85">
        <f>'03分類帳'!H26</f>
        <v>28330</v>
      </c>
      <c r="H72" s="128" t="e">
        <f t="shared" si="6"/>
        <v>#REF!</v>
      </c>
    </row>
    <row r="73" spans="1:8" ht="22.5" customHeight="1">
      <c r="A73" s="10"/>
      <c r="B73" s="11"/>
      <c r="C73" s="11"/>
      <c r="D73" s="11"/>
      <c r="E73" s="127" t="s">
        <v>8</v>
      </c>
      <c r="F73" s="85"/>
      <c r="G73" s="85">
        <f>'03分類帳'!I26</f>
        <v>0</v>
      </c>
      <c r="H73" s="128" t="e">
        <f t="shared" si="6"/>
        <v>#REF!</v>
      </c>
    </row>
    <row r="74" spans="1:8" ht="22.5" customHeight="1">
      <c r="A74" s="10"/>
      <c r="B74" s="11"/>
      <c r="C74" s="11"/>
      <c r="D74" s="11"/>
      <c r="E74" s="127" t="s">
        <v>9</v>
      </c>
      <c r="F74" s="85"/>
      <c r="G74" s="85">
        <f>'03分類帳'!J26</f>
        <v>1790</v>
      </c>
      <c r="H74" s="128" t="e">
        <f t="shared" si="6"/>
        <v>#REF!</v>
      </c>
    </row>
    <row r="75" spans="1:8" ht="22.5" customHeight="1">
      <c r="A75" s="10"/>
      <c r="B75" s="11"/>
      <c r="C75" s="11"/>
      <c r="D75" s="11"/>
      <c r="E75" s="127" t="s">
        <v>17</v>
      </c>
      <c r="F75" s="85"/>
      <c r="G75" s="85">
        <f>'03分類帳'!K26</f>
        <v>18051</v>
      </c>
      <c r="H75" s="128" t="e">
        <f t="shared" si="6"/>
        <v>#REF!</v>
      </c>
    </row>
    <row r="76" spans="1:8" ht="22.5" customHeight="1">
      <c r="A76" s="10"/>
      <c r="B76" s="11"/>
      <c r="C76" s="11"/>
      <c r="D76" s="11"/>
      <c r="E76" s="127" t="s">
        <v>166</v>
      </c>
      <c r="F76" s="85"/>
      <c r="G76" s="85">
        <f>'03分類帳'!L26</f>
        <v>3329</v>
      </c>
      <c r="H76" s="128" t="e">
        <f t="shared" si="6"/>
        <v>#REF!</v>
      </c>
    </row>
    <row r="77" spans="1:8" ht="22.5" customHeight="1">
      <c r="A77" s="10"/>
      <c r="B77" s="11"/>
      <c r="C77" s="11"/>
      <c r="D77" s="11"/>
      <c r="E77" s="127" t="s">
        <v>29</v>
      </c>
      <c r="F77" s="85"/>
      <c r="G77" s="85">
        <f>'03分類帳'!M26</f>
        <v>1830</v>
      </c>
      <c r="H77" s="128" t="e">
        <f t="shared" si="6"/>
        <v>#REF!</v>
      </c>
    </row>
    <row r="78" spans="1:8" ht="22.5" customHeight="1">
      <c r="A78" s="10"/>
      <c r="B78" s="11"/>
      <c r="C78" s="11"/>
      <c r="D78" s="11"/>
      <c r="E78" s="127" t="s">
        <v>10</v>
      </c>
      <c r="F78" s="85"/>
      <c r="G78" s="85">
        <f>'03分類帳'!N26</f>
        <v>1298</v>
      </c>
      <c r="H78" s="128" t="e">
        <f>H77+F78-G78</f>
        <v>#REF!</v>
      </c>
    </row>
    <row r="79" spans="1:8" ht="22.5" customHeight="1">
      <c r="A79" s="10"/>
      <c r="B79" s="11"/>
      <c r="C79" s="11"/>
      <c r="D79" s="11"/>
      <c r="E79" s="129" t="s">
        <v>30</v>
      </c>
      <c r="F79" s="130">
        <f>SUM(F70:F78)</f>
        <v>137820</v>
      </c>
      <c r="G79" s="130">
        <f>SUM(G71:G78)</f>
        <v>55090</v>
      </c>
      <c r="H79" s="131">
        <f>F79-G79</f>
        <v>82730</v>
      </c>
    </row>
    <row r="80" spans="1:8" ht="22.5" customHeight="1">
      <c r="A80" s="10"/>
      <c r="B80" s="11"/>
      <c r="C80" s="11"/>
      <c r="D80" s="11"/>
      <c r="E80" s="129" t="s">
        <v>173</v>
      </c>
      <c r="F80" s="130" t="e">
        <f>F79+F69</f>
        <v>#REF!</v>
      </c>
      <c r="G80" s="130" t="e">
        <f>G79+G69</f>
        <v>#REF!</v>
      </c>
      <c r="H80" s="131" t="e">
        <f>F80-G80</f>
        <v>#REF!</v>
      </c>
    </row>
    <row r="81" spans="1:8" ht="22.5" customHeight="1">
      <c r="A81" s="10">
        <v>102</v>
      </c>
      <c r="B81" s="11">
        <v>4</v>
      </c>
      <c r="C81" s="11">
        <v>30</v>
      </c>
      <c r="D81" s="11"/>
      <c r="E81" s="127" t="s">
        <v>385</v>
      </c>
      <c r="F81" s="85">
        <f>'04分類帳'!F22</f>
        <v>140570</v>
      </c>
      <c r="G81" s="85"/>
      <c r="H81" s="128" t="e">
        <f>H80+F81-G81</f>
        <v>#REF!</v>
      </c>
    </row>
    <row r="82" spans="1:8" ht="22.5" customHeight="1">
      <c r="A82" s="10"/>
      <c r="B82" s="11"/>
      <c r="C82" s="11"/>
      <c r="D82" s="11"/>
      <c r="E82" s="127" t="s">
        <v>7</v>
      </c>
      <c r="F82" s="85"/>
      <c r="G82" s="85">
        <f>'04分類帳'!G22</f>
        <v>0</v>
      </c>
      <c r="H82" s="128" t="e">
        <f aca="true" t="shared" si="7" ref="H82:H88">H81+F82-G82</f>
        <v>#REF!</v>
      </c>
    </row>
    <row r="83" spans="1:8" ht="22.5" customHeight="1">
      <c r="A83" s="10"/>
      <c r="B83" s="11"/>
      <c r="C83" s="11"/>
      <c r="D83" s="11"/>
      <c r="E83" s="127" t="s">
        <v>34</v>
      </c>
      <c r="F83" s="85"/>
      <c r="G83" s="85">
        <f>'04分類帳'!H22</f>
        <v>37747</v>
      </c>
      <c r="H83" s="128" t="e">
        <f t="shared" si="7"/>
        <v>#REF!</v>
      </c>
    </row>
    <row r="84" spans="1:8" ht="22.5" customHeight="1">
      <c r="A84" s="10"/>
      <c r="B84" s="11"/>
      <c r="C84" s="11"/>
      <c r="D84" s="11"/>
      <c r="E84" s="127" t="s">
        <v>8</v>
      </c>
      <c r="F84" s="85"/>
      <c r="G84" s="85">
        <f>'04分類帳'!I22</f>
        <v>880</v>
      </c>
      <c r="H84" s="128" t="e">
        <f t="shared" si="7"/>
        <v>#REF!</v>
      </c>
    </row>
    <row r="85" spans="1:8" ht="22.5" customHeight="1">
      <c r="A85" s="10"/>
      <c r="B85" s="11"/>
      <c r="C85" s="11"/>
      <c r="D85" s="11"/>
      <c r="E85" s="127" t="s">
        <v>9</v>
      </c>
      <c r="F85" s="85"/>
      <c r="G85" s="85">
        <f>'04分類帳'!J22</f>
        <v>125</v>
      </c>
      <c r="H85" s="128" t="e">
        <f t="shared" si="7"/>
        <v>#REF!</v>
      </c>
    </row>
    <row r="86" spans="1:8" ht="22.5" customHeight="1">
      <c r="A86" s="10"/>
      <c r="B86" s="11"/>
      <c r="C86" s="11"/>
      <c r="D86" s="11"/>
      <c r="E86" s="127" t="s">
        <v>17</v>
      </c>
      <c r="F86" s="85"/>
      <c r="G86" s="85">
        <f>'04分類帳'!K22</f>
        <v>18051</v>
      </c>
      <c r="H86" s="128" t="e">
        <f t="shared" si="7"/>
        <v>#REF!</v>
      </c>
    </row>
    <row r="87" spans="1:8" ht="22.5" customHeight="1">
      <c r="A87" s="10"/>
      <c r="B87" s="11"/>
      <c r="C87" s="11"/>
      <c r="D87" s="11"/>
      <c r="E87" s="127" t="s">
        <v>166</v>
      </c>
      <c r="F87" s="85"/>
      <c r="G87" s="85">
        <f>'04分類帳'!L22</f>
        <v>0</v>
      </c>
      <c r="H87" s="128" t="e">
        <f t="shared" si="7"/>
        <v>#REF!</v>
      </c>
    </row>
    <row r="88" spans="1:8" ht="22.5" customHeight="1">
      <c r="A88" s="10"/>
      <c r="B88" s="11"/>
      <c r="C88" s="11"/>
      <c r="D88" s="11"/>
      <c r="E88" s="127" t="s">
        <v>29</v>
      </c>
      <c r="F88" s="85"/>
      <c r="G88" s="85">
        <f>'04分類帳'!M22</f>
        <v>0</v>
      </c>
      <c r="H88" s="128" t="e">
        <f t="shared" si="7"/>
        <v>#REF!</v>
      </c>
    </row>
    <row r="89" spans="1:8" ht="22.5" customHeight="1">
      <c r="A89" s="10"/>
      <c r="B89" s="11"/>
      <c r="C89" s="11"/>
      <c r="D89" s="11"/>
      <c r="E89" s="127" t="s">
        <v>10</v>
      </c>
      <c r="F89" s="85"/>
      <c r="G89" s="85">
        <f>'04分類帳'!N22</f>
        <v>117</v>
      </c>
      <c r="H89" s="128" t="e">
        <f>H88+F89-G89</f>
        <v>#REF!</v>
      </c>
    </row>
    <row r="90" spans="1:8" ht="22.5" customHeight="1">
      <c r="A90" s="10"/>
      <c r="B90" s="11"/>
      <c r="C90" s="11"/>
      <c r="D90" s="11"/>
      <c r="E90" s="129" t="s">
        <v>30</v>
      </c>
      <c r="F90" s="130">
        <f>SUM(F81:F89)</f>
        <v>140570</v>
      </c>
      <c r="G90" s="130">
        <f>SUM(G82:G89)</f>
        <v>56920</v>
      </c>
      <c r="H90" s="131">
        <f>F90-G90</f>
        <v>83650</v>
      </c>
    </row>
    <row r="91" spans="1:8" ht="22.5" customHeight="1">
      <c r="A91" s="10"/>
      <c r="B91" s="11"/>
      <c r="C91" s="11"/>
      <c r="D91" s="11"/>
      <c r="E91" s="129" t="s">
        <v>174</v>
      </c>
      <c r="F91" s="130" t="e">
        <f>F90+F80</f>
        <v>#REF!</v>
      </c>
      <c r="G91" s="130" t="e">
        <f>G90+G80</f>
        <v>#REF!</v>
      </c>
      <c r="H91" s="131" t="e">
        <f>F91-G91</f>
        <v>#REF!</v>
      </c>
    </row>
    <row r="92" spans="1:8" ht="22.5" customHeight="1">
      <c r="A92" s="10">
        <v>102</v>
      </c>
      <c r="B92" s="11">
        <v>5</v>
      </c>
      <c r="C92" s="11">
        <v>31</v>
      </c>
      <c r="D92" s="11"/>
      <c r="E92" s="127" t="s">
        <v>386</v>
      </c>
      <c r="F92" s="85">
        <f>'05分類帳'!F27</f>
        <v>40760</v>
      </c>
      <c r="G92" s="85"/>
      <c r="H92" s="128" t="e">
        <f>H91+F92-G92</f>
        <v>#REF!</v>
      </c>
    </row>
    <row r="93" spans="1:8" ht="22.5" customHeight="1">
      <c r="A93" s="10"/>
      <c r="B93" s="11"/>
      <c r="C93" s="11"/>
      <c r="D93" s="11"/>
      <c r="E93" s="127" t="s">
        <v>7</v>
      </c>
      <c r="F93" s="85"/>
      <c r="G93" s="85">
        <f>'05分類帳'!G27</f>
        <v>0</v>
      </c>
      <c r="H93" s="128" t="e">
        <f>H92+F93-G93</f>
        <v>#REF!</v>
      </c>
    </row>
    <row r="94" spans="1:8" ht="22.5" customHeight="1">
      <c r="A94" s="10"/>
      <c r="B94" s="11"/>
      <c r="C94" s="11"/>
      <c r="D94" s="11"/>
      <c r="E94" s="127" t="s">
        <v>34</v>
      </c>
      <c r="F94" s="85"/>
      <c r="G94" s="85">
        <f>'05分類帳'!H27</f>
        <v>33674</v>
      </c>
      <c r="H94" s="128" t="e">
        <f aca="true" t="shared" si="8" ref="H94:H99">H93+F94-G94</f>
        <v>#REF!</v>
      </c>
    </row>
    <row r="95" spans="1:8" ht="22.5" customHeight="1">
      <c r="A95" s="10"/>
      <c r="B95" s="11"/>
      <c r="C95" s="11"/>
      <c r="D95" s="11"/>
      <c r="E95" s="127" t="s">
        <v>8</v>
      </c>
      <c r="F95" s="85"/>
      <c r="G95" s="85">
        <f>'05分類帳'!I27</f>
        <v>860</v>
      </c>
      <c r="H95" s="128" t="e">
        <f t="shared" si="8"/>
        <v>#REF!</v>
      </c>
    </row>
    <row r="96" spans="1:8" ht="22.5" customHeight="1">
      <c r="A96" s="10"/>
      <c r="B96" s="11"/>
      <c r="C96" s="11"/>
      <c r="D96" s="11"/>
      <c r="E96" s="127" t="s">
        <v>9</v>
      </c>
      <c r="F96" s="85"/>
      <c r="G96" s="85">
        <f>'05分類帳'!J27</f>
        <v>1262</v>
      </c>
      <c r="H96" s="128" t="e">
        <f t="shared" si="8"/>
        <v>#REF!</v>
      </c>
    </row>
    <row r="97" spans="1:8" ht="22.5" customHeight="1">
      <c r="A97" s="10"/>
      <c r="B97" s="11"/>
      <c r="C97" s="11"/>
      <c r="D97" s="11"/>
      <c r="E97" s="127" t="s">
        <v>17</v>
      </c>
      <c r="F97" s="85"/>
      <c r="G97" s="85">
        <f>'05分類帳'!K27</f>
        <v>18051</v>
      </c>
      <c r="H97" s="128" t="e">
        <f t="shared" si="8"/>
        <v>#REF!</v>
      </c>
    </row>
    <row r="98" spans="1:8" ht="22.5" customHeight="1">
      <c r="A98" s="10"/>
      <c r="B98" s="11"/>
      <c r="C98" s="11"/>
      <c r="D98" s="11"/>
      <c r="E98" s="127" t="s">
        <v>166</v>
      </c>
      <c r="F98" s="85"/>
      <c r="G98" s="85">
        <f>'05分類帳'!L27</f>
        <v>8331</v>
      </c>
      <c r="H98" s="128" t="e">
        <f t="shared" si="8"/>
        <v>#REF!</v>
      </c>
    </row>
    <row r="99" spans="1:8" ht="22.5" customHeight="1">
      <c r="A99" s="10"/>
      <c r="B99" s="11"/>
      <c r="C99" s="11"/>
      <c r="D99" s="11"/>
      <c r="E99" s="127" t="s">
        <v>29</v>
      </c>
      <c r="F99" s="85"/>
      <c r="G99" s="85">
        <f>'05分類帳'!M27</f>
        <v>290</v>
      </c>
      <c r="H99" s="128" t="e">
        <f t="shared" si="8"/>
        <v>#REF!</v>
      </c>
    </row>
    <row r="100" spans="1:8" ht="22.5" customHeight="1">
      <c r="A100" s="10"/>
      <c r="B100" s="11"/>
      <c r="C100" s="11"/>
      <c r="D100" s="11"/>
      <c r="E100" s="127" t="s">
        <v>10</v>
      </c>
      <c r="F100" s="85"/>
      <c r="G100" s="85">
        <f>'05分類帳'!N27</f>
        <v>350</v>
      </c>
      <c r="H100" s="128" t="e">
        <f>H99+F100-G100</f>
        <v>#REF!</v>
      </c>
    </row>
    <row r="101" spans="1:8" ht="22.5" customHeight="1">
      <c r="A101" s="10"/>
      <c r="B101" s="11"/>
      <c r="C101" s="11"/>
      <c r="D101" s="11"/>
      <c r="E101" s="129" t="s">
        <v>30</v>
      </c>
      <c r="F101" s="130">
        <f>SUM(F92:F100)</f>
        <v>40760</v>
      </c>
      <c r="G101" s="130">
        <f>SUM(G93:G100)</f>
        <v>62818</v>
      </c>
      <c r="H101" s="131">
        <f>F101-G101</f>
        <v>-22058</v>
      </c>
    </row>
    <row r="102" spans="1:8" ht="22.5" customHeight="1">
      <c r="A102" s="10"/>
      <c r="B102" s="11"/>
      <c r="C102" s="11"/>
      <c r="D102" s="11"/>
      <c r="E102" s="129" t="s">
        <v>175</v>
      </c>
      <c r="F102" s="130" t="e">
        <f>F101+F91</f>
        <v>#REF!</v>
      </c>
      <c r="G102" s="130" t="e">
        <f>G101+G91</f>
        <v>#REF!</v>
      </c>
      <c r="H102" s="131" t="e">
        <f>F102-G102</f>
        <v>#REF!</v>
      </c>
    </row>
    <row r="103" spans="1:8" ht="22.5" customHeight="1">
      <c r="A103" s="10">
        <v>102</v>
      </c>
      <c r="B103" s="11">
        <v>6</v>
      </c>
      <c r="C103" s="11">
        <v>30</v>
      </c>
      <c r="D103" s="11"/>
      <c r="E103" s="127" t="s">
        <v>387</v>
      </c>
      <c r="F103" s="85">
        <f>'06分類帳'!F23</f>
        <v>-54299</v>
      </c>
      <c r="G103" s="85"/>
      <c r="H103" s="128" t="e">
        <f>H102+F103-G103</f>
        <v>#REF!</v>
      </c>
    </row>
    <row r="104" spans="1:8" ht="22.5" customHeight="1">
      <c r="A104" s="10"/>
      <c r="B104" s="11"/>
      <c r="C104" s="11"/>
      <c r="D104" s="11"/>
      <c r="E104" s="127" t="s">
        <v>7</v>
      </c>
      <c r="F104" s="85"/>
      <c r="G104" s="85">
        <f>'06分類帳'!G23</f>
        <v>500</v>
      </c>
      <c r="H104" s="128" t="e">
        <f aca="true" t="shared" si="9" ref="H104:H110">H103+F104-G104</f>
        <v>#REF!</v>
      </c>
    </row>
    <row r="105" spans="1:8" ht="22.5" customHeight="1">
      <c r="A105" s="10"/>
      <c r="B105" s="11"/>
      <c r="C105" s="11"/>
      <c r="D105" s="11"/>
      <c r="E105" s="127" t="s">
        <v>34</v>
      </c>
      <c r="F105" s="85"/>
      <c r="G105" s="85">
        <f>'06分類帳'!H23</f>
        <v>34601</v>
      </c>
      <c r="H105" s="128" t="e">
        <f t="shared" si="9"/>
        <v>#REF!</v>
      </c>
    </row>
    <row r="106" spans="1:8" ht="22.5" customHeight="1">
      <c r="A106" s="10"/>
      <c r="B106" s="11"/>
      <c r="C106" s="11"/>
      <c r="D106" s="11"/>
      <c r="E106" s="127" t="s">
        <v>8</v>
      </c>
      <c r="F106" s="85"/>
      <c r="G106" s="85">
        <f>'06分類帳'!I23</f>
        <v>1140</v>
      </c>
      <c r="H106" s="128" t="e">
        <f t="shared" si="9"/>
        <v>#REF!</v>
      </c>
    </row>
    <row r="107" spans="1:8" ht="22.5" customHeight="1">
      <c r="A107" s="10"/>
      <c r="B107" s="11"/>
      <c r="C107" s="11"/>
      <c r="D107" s="11"/>
      <c r="E107" s="127" t="s">
        <v>9</v>
      </c>
      <c r="F107" s="85"/>
      <c r="G107" s="85">
        <f>'06分類帳'!J23</f>
        <v>825</v>
      </c>
      <c r="H107" s="128" t="e">
        <f t="shared" si="9"/>
        <v>#REF!</v>
      </c>
    </row>
    <row r="108" spans="1:8" ht="22.5" customHeight="1">
      <c r="A108" s="10"/>
      <c r="B108" s="11"/>
      <c r="C108" s="11"/>
      <c r="D108" s="11"/>
      <c r="E108" s="127" t="s">
        <v>17</v>
      </c>
      <c r="F108" s="85"/>
      <c r="G108" s="85">
        <f>'06分類帳'!K23</f>
        <v>17913</v>
      </c>
      <c r="H108" s="128" t="e">
        <f t="shared" si="9"/>
        <v>#REF!</v>
      </c>
    </row>
    <row r="109" spans="1:8" ht="22.5" customHeight="1">
      <c r="A109" s="10"/>
      <c r="B109" s="11"/>
      <c r="C109" s="11"/>
      <c r="D109" s="11"/>
      <c r="E109" s="127" t="s">
        <v>166</v>
      </c>
      <c r="F109" s="85"/>
      <c r="G109" s="85">
        <f>'06分類帳'!L23</f>
        <v>0</v>
      </c>
      <c r="H109" s="128" t="e">
        <f t="shared" si="9"/>
        <v>#REF!</v>
      </c>
    </row>
    <row r="110" spans="1:8" ht="22.5" customHeight="1">
      <c r="A110" s="10"/>
      <c r="B110" s="11"/>
      <c r="C110" s="11"/>
      <c r="D110" s="11"/>
      <c r="E110" s="127" t="s">
        <v>29</v>
      </c>
      <c r="F110" s="85"/>
      <c r="G110" s="85">
        <f>'06分類帳'!M23</f>
        <v>0</v>
      </c>
      <c r="H110" s="128" t="e">
        <f t="shared" si="9"/>
        <v>#REF!</v>
      </c>
    </row>
    <row r="111" spans="1:8" ht="22.5" customHeight="1">
      <c r="A111" s="10"/>
      <c r="B111" s="11"/>
      <c r="C111" s="11"/>
      <c r="D111" s="11"/>
      <c r="E111" s="127" t="s">
        <v>376</v>
      </c>
      <c r="F111" s="85"/>
      <c r="G111" s="85"/>
      <c r="H111" s="128"/>
    </row>
    <row r="112" spans="1:8" ht="22.5" customHeight="1">
      <c r="A112" s="10"/>
      <c r="B112" s="11"/>
      <c r="C112" s="11"/>
      <c r="D112" s="11"/>
      <c r="E112" s="127" t="s">
        <v>10</v>
      </c>
      <c r="F112" s="85"/>
      <c r="G112" s="85">
        <f>'06分類帳'!N23</f>
        <v>29</v>
      </c>
      <c r="H112" s="128" t="e">
        <f>H110+F112-G112</f>
        <v>#REF!</v>
      </c>
    </row>
    <row r="113" spans="1:8" ht="22.5" customHeight="1">
      <c r="A113" s="10"/>
      <c r="B113" s="11"/>
      <c r="C113" s="11"/>
      <c r="D113" s="11"/>
      <c r="E113" s="129" t="s">
        <v>30</v>
      </c>
      <c r="F113" s="130">
        <f>SUM(F103:F112)</f>
        <v>-54299</v>
      </c>
      <c r="G113" s="130">
        <f>SUM(G104:G112)</f>
        <v>55008</v>
      </c>
      <c r="H113" s="131">
        <f>F113-G113</f>
        <v>-109307</v>
      </c>
    </row>
    <row r="114" spans="1:8" ht="25.5" customHeight="1">
      <c r="A114" s="10"/>
      <c r="B114" s="11"/>
      <c r="C114" s="11"/>
      <c r="D114" s="11"/>
      <c r="E114" s="129" t="s">
        <v>176</v>
      </c>
      <c r="F114" s="130" t="e">
        <f>F113+F102</f>
        <v>#REF!</v>
      </c>
      <c r="G114" s="130" t="e">
        <f>G113+G102</f>
        <v>#REF!</v>
      </c>
      <c r="H114" s="131" t="e">
        <f>F114-G114</f>
        <v>#REF!</v>
      </c>
    </row>
    <row r="115" spans="1:8" ht="43.5" customHeight="1">
      <c r="A115" s="153" t="s">
        <v>375</v>
      </c>
      <c r="B115" s="154"/>
      <c r="C115" s="154"/>
      <c r="D115" s="154"/>
      <c r="E115" s="155"/>
      <c r="F115" s="130">
        <v>706849</v>
      </c>
      <c r="G115" s="85" t="e">
        <f>G13+G24+G35+G46+G57+G68+G79+G90+G101+G113</f>
        <v>#REF!</v>
      </c>
      <c r="H115" s="85" t="e">
        <f>F115-G115</f>
        <v>#REF!</v>
      </c>
    </row>
  </sheetData>
  <sheetProtection/>
  <mergeCells count="2">
    <mergeCell ref="A1:H1"/>
    <mergeCell ref="A115:E115"/>
  </mergeCells>
  <printOptions/>
  <pageMargins left="0.5511811023622047" right="0.35433070866141736" top="0.7874015748031497" bottom="0.7874015748031497" header="0.31496062992125984" footer="0"/>
  <pageSetup horizontalDpi="600" verticalDpi="600" orientation="portrait" paperSize="9" r:id="rId1"/>
  <headerFooter alignWithMargins="0">
    <oddFooter>&amp;C第 &amp;P 頁，共 &amp;N 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J13" sqref="J13"/>
    </sheetView>
  </sheetViews>
  <sheetFormatPr defaultColWidth="8.875" defaultRowHeight="16.5"/>
  <cols>
    <col min="1" max="1" width="13.875" style="72" customWidth="1"/>
    <col min="2" max="2" width="12.625" style="78" customWidth="1"/>
    <col min="3" max="3" width="42.375" style="72" customWidth="1"/>
    <col min="4" max="4" width="14.875" style="72" customWidth="1"/>
    <col min="5" max="5" width="13.625" style="78" customWidth="1"/>
    <col min="6" max="6" width="12.625" style="72" customWidth="1"/>
    <col min="7" max="7" width="15.00390625" style="78" customWidth="1"/>
    <col min="8" max="8" width="11.00390625" style="72" customWidth="1"/>
    <col min="9" max="16384" width="8.875" style="72" customWidth="1"/>
  </cols>
  <sheetData>
    <row r="1" spans="1:8" ht="29.25" customHeight="1">
      <c r="A1" s="178" t="str">
        <f>'09結算'!A1:C1</f>
        <v>   嘉義縣梅山鄉仁和國民小學</v>
      </c>
      <c r="B1" s="178"/>
      <c r="C1" s="178"/>
      <c r="D1" s="177" t="s">
        <v>401</v>
      </c>
      <c r="E1" s="177"/>
      <c r="F1" s="177"/>
      <c r="G1" s="177"/>
      <c r="H1" s="177"/>
    </row>
    <row r="2" spans="1:8" ht="25.5" customHeight="1">
      <c r="A2" s="176" t="s">
        <v>95</v>
      </c>
      <c r="B2" s="176"/>
      <c r="C2" s="176"/>
      <c r="D2" s="176" t="s">
        <v>96</v>
      </c>
      <c r="E2" s="176"/>
      <c r="F2" s="176"/>
      <c r="G2" s="176" t="s">
        <v>71</v>
      </c>
      <c r="H2" s="176"/>
    </row>
    <row r="3" spans="1:8" ht="25.5" customHeight="1">
      <c r="A3" s="4" t="s">
        <v>97</v>
      </c>
      <c r="B3" s="73" t="s">
        <v>98</v>
      </c>
      <c r="C3" s="4" t="s">
        <v>99</v>
      </c>
      <c r="D3" s="4" t="s">
        <v>100</v>
      </c>
      <c r="E3" s="73" t="s">
        <v>101</v>
      </c>
      <c r="F3" s="4" t="s">
        <v>65</v>
      </c>
      <c r="G3" s="73" t="s">
        <v>101</v>
      </c>
      <c r="H3" s="4" t="s">
        <v>65</v>
      </c>
    </row>
    <row r="4" spans="1:8" ht="25.5" customHeight="1">
      <c r="A4" s="4" t="s">
        <v>78</v>
      </c>
      <c r="B4" s="74">
        <f>'10分類帳'!P4</f>
        <v>127763</v>
      </c>
      <c r="C4" s="179" t="s">
        <v>225</v>
      </c>
      <c r="D4" s="4" t="s">
        <v>80</v>
      </c>
      <c r="E4" s="74">
        <f>'10分類帳'!G17</f>
        <v>0</v>
      </c>
      <c r="F4" s="75">
        <f>E4/(E13)</f>
        <v>0</v>
      </c>
      <c r="G4" s="74">
        <f>'10分類帳'!G18</f>
        <v>644</v>
      </c>
      <c r="H4" s="75">
        <f>G4/G13</f>
        <v>0.009930915371329879</v>
      </c>
    </row>
    <row r="5" spans="1:8" ht="25.5" customHeight="1">
      <c r="A5" s="4" t="s">
        <v>81</v>
      </c>
      <c r="B5" s="74">
        <v>29965</v>
      </c>
      <c r="C5" s="180"/>
      <c r="D5" s="4" t="s">
        <v>102</v>
      </c>
      <c r="E5" s="74">
        <f>'10分類帳'!H17</f>
        <v>23861</v>
      </c>
      <c r="F5" s="75">
        <f>E5/(E13)</f>
        <v>0.7772819076161314</v>
      </c>
      <c r="G5" s="74">
        <f>'10分類帳'!H18</f>
        <v>44584</v>
      </c>
      <c r="H5" s="75">
        <f>G5/G13</f>
        <v>0.6875154206760424</v>
      </c>
    </row>
    <row r="6" spans="1:8" ht="29.25" customHeight="1">
      <c r="A6" s="5" t="s">
        <v>83</v>
      </c>
      <c r="B6" s="74" t="s">
        <v>41</v>
      </c>
      <c r="C6" s="180"/>
      <c r="D6" s="4" t="s">
        <v>103</v>
      </c>
      <c r="E6" s="74">
        <f>'10分類帳'!I17</f>
        <v>1350</v>
      </c>
      <c r="F6" s="75">
        <f>E6/(E13)</f>
        <v>0.04397680630659978</v>
      </c>
      <c r="G6" s="74">
        <f>'10分類帳'!I18</f>
        <v>2170</v>
      </c>
      <c r="H6" s="75">
        <f>G6/G13</f>
        <v>0.03346286701208981</v>
      </c>
    </row>
    <row r="7" spans="1:8" ht="25.5" customHeight="1">
      <c r="A7" s="4" t="s">
        <v>85</v>
      </c>
      <c r="B7" s="74"/>
      <c r="C7" s="180"/>
      <c r="D7" s="4" t="s">
        <v>104</v>
      </c>
      <c r="E7" s="74">
        <f>'10分類帳'!J17</f>
        <v>914</v>
      </c>
      <c r="F7" s="75">
        <f>E7/(E13)</f>
        <v>0.029773926640171998</v>
      </c>
      <c r="G7" s="74">
        <f>'10分類帳'!J18</f>
        <v>2374</v>
      </c>
      <c r="H7" s="75">
        <f>G7/G13</f>
        <v>0.0366086849247471</v>
      </c>
    </row>
    <row r="8" spans="1:8" ht="25.5" customHeight="1">
      <c r="A8" s="4" t="s">
        <v>18</v>
      </c>
      <c r="B8" s="74"/>
      <c r="C8" s="180"/>
      <c r="D8" s="4" t="s">
        <v>105</v>
      </c>
      <c r="E8" s="74">
        <f>'10分類帳'!K17</f>
        <v>2348</v>
      </c>
      <c r="F8" s="75">
        <f>E8/E13</f>
        <v>0.07648706756140465</v>
      </c>
      <c r="G8" s="74">
        <f>'10分類帳'!K17</f>
        <v>2348</v>
      </c>
      <c r="H8" s="75">
        <f>G8/G13</f>
        <v>0.03620774734764372</v>
      </c>
    </row>
    <row r="9" spans="1:8" ht="33" customHeight="1">
      <c r="A9" s="84" t="s">
        <v>191</v>
      </c>
      <c r="B9" s="74"/>
      <c r="C9" s="180"/>
      <c r="D9" s="4" t="s">
        <v>106</v>
      </c>
      <c r="E9" s="74">
        <f>'10分類帳'!L17</f>
        <v>2225</v>
      </c>
      <c r="F9" s="75">
        <f>E9/(E13)</f>
        <v>0.07248029187569223</v>
      </c>
      <c r="G9" s="74">
        <f>'10分類帳'!L18</f>
        <v>10703</v>
      </c>
      <c r="H9" s="75">
        <f>G9/G13</f>
        <v>0.16504749568221072</v>
      </c>
    </row>
    <row r="10" spans="1:8" ht="30.75" customHeight="1">
      <c r="A10" s="84" t="s">
        <v>181</v>
      </c>
      <c r="B10" s="74"/>
      <c r="C10" s="180"/>
      <c r="D10" s="4" t="s">
        <v>107</v>
      </c>
      <c r="E10" s="74">
        <f>'10分類帳'!M17</f>
        <v>0</v>
      </c>
      <c r="F10" s="75">
        <f>E10/(E13)</f>
        <v>0</v>
      </c>
      <c r="G10" s="74">
        <f>'10分類帳'!M18</f>
        <v>0</v>
      </c>
      <c r="H10" s="75">
        <f>G10/G13</f>
        <v>0</v>
      </c>
    </row>
    <row r="11" spans="1:8" ht="30" customHeight="1">
      <c r="A11" s="48" t="s">
        <v>192</v>
      </c>
      <c r="B11" s="74"/>
      <c r="C11" s="180"/>
      <c r="D11" s="4" t="s">
        <v>108</v>
      </c>
      <c r="E11" s="74">
        <f>'10分類帳'!N17</f>
        <v>0</v>
      </c>
      <c r="F11" s="75">
        <f>E11/(E13)</f>
        <v>0</v>
      </c>
      <c r="G11" s="74">
        <f>'10分類帳'!N18</f>
        <v>2025</v>
      </c>
      <c r="H11" s="75">
        <f>G11/G13</f>
        <v>0.031226868985936344</v>
      </c>
    </row>
    <row r="12" spans="1:8" ht="25.5" customHeight="1">
      <c r="A12" s="4" t="s">
        <v>156</v>
      </c>
      <c r="B12" s="74"/>
      <c r="C12" s="181" t="s">
        <v>220</v>
      </c>
      <c r="D12" s="48"/>
      <c r="E12" s="74"/>
      <c r="F12" s="75"/>
      <c r="G12" s="74"/>
      <c r="H12" s="75"/>
    </row>
    <row r="13" spans="1:8" ht="34.5" customHeight="1">
      <c r="A13" s="4"/>
      <c r="B13" s="74"/>
      <c r="C13" s="181"/>
      <c r="D13" s="4" t="s">
        <v>109</v>
      </c>
      <c r="E13" s="74">
        <f>SUM(E4:E12)</f>
        <v>30698</v>
      </c>
      <c r="F13" s="75">
        <f>(E13-E8)/(E13-E8)</f>
        <v>1</v>
      </c>
      <c r="G13" s="74">
        <f>SUM(G4:G12)</f>
        <v>64848</v>
      </c>
      <c r="H13" s="76">
        <f>SUM(H4:H11)</f>
        <v>1</v>
      </c>
    </row>
    <row r="14" spans="1:8" ht="38.25" customHeight="1">
      <c r="A14" s="4" t="s">
        <v>32</v>
      </c>
      <c r="B14" s="74">
        <f>SUM(B5:B12)</f>
        <v>29965</v>
      </c>
      <c r="C14" s="181"/>
      <c r="D14" s="4" t="s">
        <v>110</v>
      </c>
      <c r="E14" s="74">
        <f>'10分類帳'!P18</f>
        <v>127030</v>
      </c>
      <c r="F14" s="75"/>
      <c r="G14" s="74">
        <f>E14</f>
        <v>127030</v>
      </c>
      <c r="H14" s="76"/>
    </row>
    <row r="15" spans="1:8" ht="38.25" customHeight="1">
      <c r="A15" s="4" t="s">
        <v>111</v>
      </c>
      <c r="B15" s="74">
        <f>B14+B4</f>
        <v>157728</v>
      </c>
      <c r="C15" s="182"/>
      <c r="D15" s="4" t="s">
        <v>111</v>
      </c>
      <c r="E15" s="74">
        <f>E13+E14</f>
        <v>157728</v>
      </c>
      <c r="F15" s="76">
        <f>SUM(F4:F11)</f>
        <v>1</v>
      </c>
      <c r="G15" s="74">
        <f>G13+G14</f>
        <v>191878</v>
      </c>
      <c r="H15" s="76">
        <f>H13+H14</f>
        <v>1</v>
      </c>
    </row>
    <row r="16" spans="1:8" ht="68.25" customHeight="1">
      <c r="A16" s="4" t="s">
        <v>112</v>
      </c>
      <c r="B16" s="183" t="s">
        <v>93</v>
      </c>
      <c r="C16" s="196"/>
      <c r="D16" s="196"/>
      <c r="E16" s="196"/>
      <c r="F16" s="196"/>
      <c r="G16" s="196"/>
      <c r="H16" s="196"/>
    </row>
    <row r="17" spans="1:8" ht="27" customHeight="1">
      <c r="A17" s="147" t="s">
        <v>113</v>
      </c>
      <c r="B17" s="147"/>
      <c r="C17" s="147"/>
      <c r="D17" s="147"/>
      <c r="E17" s="147"/>
      <c r="F17" s="147"/>
      <c r="G17" s="147"/>
      <c r="H17" s="147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2"/>
  <sheetViews>
    <sheetView zoomScale="75" zoomScaleNormal="75" zoomScalePageLayoutView="0" workbookViewId="0" topLeftCell="A1">
      <pane ySplit="3" topLeftCell="BM10" activePane="bottomLeft" state="frozen"/>
      <selection pane="topLeft" activeCell="A1" sqref="A1"/>
      <selection pane="bottomLeft" activeCell="G7" sqref="G7"/>
    </sheetView>
  </sheetViews>
  <sheetFormatPr defaultColWidth="8.875" defaultRowHeight="16.5"/>
  <cols>
    <col min="1" max="1" width="3.75390625" style="22" customWidth="1"/>
    <col min="2" max="2" width="2.75390625" style="22" customWidth="1"/>
    <col min="3" max="3" width="2.50390625" style="22" customWidth="1"/>
    <col min="4" max="4" width="4.50390625" style="40" customWidth="1"/>
    <col min="5" max="5" width="19.25390625" style="102" customWidth="1"/>
    <col min="6" max="6" width="11.75390625" style="22" customWidth="1"/>
    <col min="7" max="7" width="8.50390625" style="22" customWidth="1"/>
    <col min="8" max="8" width="10.00390625" style="22" customWidth="1"/>
    <col min="9" max="9" width="8.125" style="22" customWidth="1"/>
    <col min="10" max="10" width="8.50390625" style="22" customWidth="1"/>
    <col min="11" max="11" width="8.375" style="22" customWidth="1"/>
    <col min="12" max="12" width="10.125" style="22" customWidth="1"/>
    <col min="13" max="13" width="8.625" style="22" customWidth="1"/>
    <col min="14" max="14" width="8.125" style="22" customWidth="1"/>
    <col min="15" max="15" width="10.25390625" style="22" customWidth="1"/>
    <col min="16" max="16" width="11.50390625" style="22" customWidth="1"/>
    <col min="17" max="17" width="9.125" style="22" customWidth="1"/>
    <col min="18" max="16384" width="8.875" style="22" customWidth="1"/>
  </cols>
  <sheetData>
    <row r="1" spans="1:16" ht="33" customHeight="1">
      <c r="A1" s="170" t="str">
        <f>'10分類帳'!A1:I1</f>
        <v>嘉義縣梅山鄉仁和國民小學</v>
      </c>
      <c r="B1" s="171"/>
      <c r="C1" s="171"/>
      <c r="D1" s="171"/>
      <c r="E1" s="171"/>
      <c r="F1" s="171"/>
      <c r="G1" s="171"/>
      <c r="H1" s="171"/>
      <c r="I1" s="171"/>
      <c r="J1" s="168" t="s">
        <v>443</v>
      </c>
      <c r="K1" s="168"/>
      <c r="L1" s="168"/>
      <c r="M1" s="168"/>
      <c r="N1" s="168"/>
      <c r="O1" s="168"/>
      <c r="P1" s="169"/>
    </row>
    <row r="2" spans="1:16" s="23" customFormat="1" ht="16.5">
      <c r="A2" s="176" t="s">
        <v>265</v>
      </c>
      <c r="B2" s="176"/>
      <c r="C2" s="176" t="s">
        <v>4</v>
      </c>
      <c r="D2" s="176"/>
      <c r="E2" s="195" t="s">
        <v>12</v>
      </c>
      <c r="F2" s="4" t="s">
        <v>5</v>
      </c>
      <c r="G2" s="176" t="s">
        <v>13</v>
      </c>
      <c r="H2" s="176"/>
      <c r="I2" s="176"/>
      <c r="J2" s="176"/>
      <c r="K2" s="176"/>
      <c r="L2" s="176"/>
      <c r="M2" s="176"/>
      <c r="N2" s="176"/>
      <c r="O2" s="176"/>
      <c r="P2" s="176" t="s">
        <v>16</v>
      </c>
    </row>
    <row r="3" spans="1:16" s="23" customFormat="1" ht="28.5">
      <c r="A3" s="4" t="s">
        <v>0</v>
      </c>
      <c r="B3" s="4" t="s">
        <v>1</v>
      </c>
      <c r="C3" s="4" t="s">
        <v>2</v>
      </c>
      <c r="D3" s="86" t="s">
        <v>3</v>
      </c>
      <c r="E3" s="195"/>
      <c r="F3" s="4" t="s">
        <v>6</v>
      </c>
      <c r="G3" s="4" t="s">
        <v>7</v>
      </c>
      <c r="H3" s="4" t="s">
        <v>34</v>
      </c>
      <c r="I3" s="4" t="s">
        <v>8</v>
      </c>
      <c r="J3" s="4" t="s">
        <v>9</v>
      </c>
      <c r="K3" s="4" t="s">
        <v>17</v>
      </c>
      <c r="L3" s="5" t="s">
        <v>20</v>
      </c>
      <c r="M3" s="5" t="s">
        <v>19</v>
      </c>
      <c r="N3" s="4" t="s">
        <v>10</v>
      </c>
      <c r="O3" s="4" t="s">
        <v>11</v>
      </c>
      <c r="P3" s="176"/>
    </row>
    <row r="4" spans="1:16" s="24" customFormat="1" ht="19.5" customHeight="1">
      <c r="A4" s="15">
        <v>11</v>
      </c>
      <c r="B4" s="15">
        <v>1</v>
      </c>
      <c r="C4" s="15" t="s">
        <v>33</v>
      </c>
      <c r="D4" s="145" t="s">
        <v>33</v>
      </c>
      <c r="E4" s="96" t="s">
        <v>39</v>
      </c>
      <c r="F4" s="15"/>
      <c r="G4" s="1"/>
      <c r="H4" s="1"/>
      <c r="I4" s="1"/>
      <c r="J4" s="1"/>
      <c r="K4" s="1"/>
      <c r="L4" s="1"/>
      <c r="M4" s="1"/>
      <c r="N4" s="1"/>
      <c r="O4" s="1">
        <f aca="true" t="shared" si="0" ref="O4:O14">SUM(G4:N4)</f>
        <v>0</v>
      </c>
      <c r="P4" s="1">
        <f>'10分類帳'!P18</f>
        <v>127030</v>
      </c>
    </row>
    <row r="5" spans="1:16" s="24" customFormat="1" ht="39" customHeight="1">
      <c r="A5" s="29">
        <v>11</v>
      </c>
      <c r="B5" s="29">
        <v>21</v>
      </c>
      <c r="C5" s="1" t="s">
        <v>14</v>
      </c>
      <c r="D5" s="36">
        <v>1</v>
      </c>
      <c r="E5" s="94" t="s">
        <v>227</v>
      </c>
      <c r="F5" s="1">
        <v>27170</v>
      </c>
      <c r="G5" s="1"/>
      <c r="H5" s="1"/>
      <c r="I5" s="1"/>
      <c r="J5" s="1"/>
      <c r="K5" s="1"/>
      <c r="L5" s="1"/>
      <c r="M5" s="1"/>
      <c r="N5" s="1"/>
      <c r="O5" s="1">
        <f t="shared" si="0"/>
        <v>0</v>
      </c>
      <c r="P5" s="1">
        <f aca="true" t="shared" si="1" ref="P5:P14">P4+F5-O5</f>
        <v>154200</v>
      </c>
    </row>
    <row r="6" spans="1:16" s="24" customFormat="1" ht="48" customHeight="1">
      <c r="A6" s="29">
        <v>11</v>
      </c>
      <c r="B6" s="29">
        <v>23</v>
      </c>
      <c r="C6" s="1" t="s">
        <v>14</v>
      </c>
      <c r="D6" s="36">
        <v>2</v>
      </c>
      <c r="E6" s="94" t="s">
        <v>228</v>
      </c>
      <c r="F6" s="1">
        <v>6500</v>
      </c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160700</v>
      </c>
    </row>
    <row r="7" spans="1:16" s="24" customFormat="1" ht="60.75" customHeight="1">
      <c r="A7" s="29">
        <v>11</v>
      </c>
      <c r="B7" s="29">
        <v>23</v>
      </c>
      <c r="C7" s="1" t="s">
        <v>14</v>
      </c>
      <c r="D7" s="36">
        <v>3</v>
      </c>
      <c r="E7" s="94" t="s">
        <v>229</v>
      </c>
      <c r="F7" s="1">
        <v>64000</v>
      </c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  <c r="P7" s="1">
        <f t="shared" si="1"/>
        <v>224700</v>
      </c>
    </row>
    <row r="8" spans="1:16" s="24" customFormat="1" ht="29.25" customHeight="1">
      <c r="A8" s="29">
        <v>11</v>
      </c>
      <c r="B8" s="29">
        <v>23</v>
      </c>
      <c r="C8" s="1" t="s">
        <v>15</v>
      </c>
      <c r="D8" s="36">
        <v>1</v>
      </c>
      <c r="E8" s="94" t="s">
        <v>234</v>
      </c>
      <c r="F8" s="1"/>
      <c r="G8" s="1"/>
      <c r="H8" s="1"/>
      <c r="I8" s="1"/>
      <c r="J8" s="1"/>
      <c r="K8" s="1">
        <v>15984</v>
      </c>
      <c r="L8" s="1"/>
      <c r="M8" s="1"/>
      <c r="N8" s="1"/>
      <c r="O8" s="1">
        <f t="shared" si="0"/>
        <v>15984</v>
      </c>
      <c r="P8" s="1">
        <f t="shared" si="1"/>
        <v>208716</v>
      </c>
    </row>
    <row r="9" spans="1:16" s="24" customFormat="1" ht="38.25" customHeight="1">
      <c r="A9" s="29">
        <v>11</v>
      </c>
      <c r="B9" s="29">
        <v>21</v>
      </c>
      <c r="C9" s="1" t="s">
        <v>15</v>
      </c>
      <c r="D9" s="36">
        <v>2</v>
      </c>
      <c r="E9" s="97" t="s">
        <v>230</v>
      </c>
      <c r="F9" s="1">
        <v>0</v>
      </c>
      <c r="G9" s="1"/>
      <c r="H9" s="1"/>
      <c r="I9" s="1"/>
      <c r="J9" s="1"/>
      <c r="K9" s="1"/>
      <c r="L9" s="1">
        <v>4450</v>
      </c>
      <c r="M9" s="1"/>
      <c r="N9" s="1"/>
      <c r="O9" s="1">
        <f t="shared" si="0"/>
        <v>4450</v>
      </c>
      <c r="P9" s="1">
        <f>P7+F9-O9</f>
        <v>220250</v>
      </c>
    </row>
    <row r="10" spans="1:16" s="24" customFormat="1" ht="43.5" customHeight="1">
      <c r="A10" s="29">
        <v>11</v>
      </c>
      <c r="B10" s="29">
        <v>21</v>
      </c>
      <c r="C10" s="1" t="s">
        <v>15</v>
      </c>
      <c r="D10" s="36">
        <v>3</v>
      </c>
      <c r="E10" s="94" t="s">
        <v>231</v>
      </c>
      <c r="F10" s="1"/>
      <c r="G10" s="1"/>
      <c r="H10" s="1">
        <v>780</v>
      </c>
      <c r="I10" s="1"/>
      <c r="J10" s="1"/>
      <c r="K10" s="1"/>
      <c r="L10" s="1"/>
      <c r="M10" s="1"/>
      <c r="N10" s="1" t="s">
        <v>41</v>
      </c>
      <c r="O10" s="1">
        <f t="shared" si="0"/>
        <v>780</v>
      </c>
      <c r="P10" s="1">
        <f t="shared" si="1"/>
        <v>219470</v>
      </c>
    </row>
    <row r="11" spans="1:16" s="24" customFormat="1" ht="43.5" customHeight="1">
      <c r="A11" s="29">
        <v>11</v>
      </c>
      <c r="B11" s="29">
        <v>21</v>
      </c>
      <c r="C11" s="1" t="s">
        <v>15</v>
      </c>
      <c r="D11" s="36">
        <v>4</v>
      </c>
      <c r="E11" s="94" t="s">
        <v>232</v>
      </c>
      <c r="F11" s="1"/>
      <c r="G11" s="1"/>
      <c r="H11" s="1">
        <v>784</v>
      </c>
      <c r="I11" s="1"/>
      <c r="J11" s="1"/>
      <c r="K11" s="1"/>
      <c r="L11" s="1"/>
      <c r="M11" s="1"/>
      <c r="N11" s="1" t="s">
        <v>41</v>
      </c>
      <c r="O11" s="1">
        <f t="shared" si="0"/>
        <v>784</v>
      </c>
      <c r="P11" s="1">
        <f t="shared" si="1"/>
        <v>218686</v>
      </c>
    </row>
    <row r="12" spans="1:16" s="24" customFormat="1" ht="21.75" customHeight="1">
      <c r="A12" s="29">
        <v>11</v>
      </c>
      <c r="B12" s="29">
        <v>21</v>
      </c>
      <c r="C12" s="1" t="s">
        <v>15</v>
      </c>
      <c r="D12" s="36">
        <v>5</v>
      </c>
      <c r="E12" s="94" t="s">
        <v>233</v>
      </c>
      <c r="F12" s="1"/>
      <c r="G12" s="1"/>
      <c r="H12" s="1"/>
      <c r="I12" s="1"/>
      <c r="J12" s="1"/>
      <c r="K12" s="1"/>
      <c r="L12" s="1">
        <v>3717</v>
      </c>
      <c r="M12" s="1"/>
      <c r="N12" s="1" t="s">
        <v>41</v>
      </c>
      <c r="O12" s="1">
        <f t="shared" si="0"/>
        <v>3717</v>
      </c>
      <c r="P12" s="1">
        <f t="shared" si="1"/>
        <v>214969</v>
      </c>
    </row>
    <row r="13" spans="1:16" s="24" customFormat="1" ht="61.5" customHeight="1">
      <c r="A13" s="29">
        <v>11</v>
      </c>
      <c r="B13" s="29">
        <v>21</v>
      </c>
      <c r="C13" s="1" t="s">
        <v>15</v>
      </c>
      <c r="D13" s="36">
        <v>6</v>
      </c>
      <c r="E13" s="94" t="s">
        <v>235</v>
      </c>
      <c r="F13" s="1"/>
      <c r="G13" s="1"/>
      <c r="H13" s="1"/>
      <c r="I13" s="1"/>
      <c r="J13" s="1"/>
      <c r="K13" s="1">
        <v>1282</v>
      </c>
      <c r="L13" s="1"/>
      <c r="M13" s="1"/>
      <c r="N13" s="1"/>
      <c r="O13" s="1">
        <f t="shared" si="0"/>
        <v>1282</v>
      </c>
      <c r="P13" s="1">
        <f t="shared" si="1"/>
        <v>213687</v>
      </c>
    </row>
    <row r="14" spans="1:16" s="24" customFormat="1" ht="44.25" customHeight="1">
      <c r="A14" s="29">
        <v>11</v>
      </c>
      <c r="B14" s="29">
        <v>21</v>
      </c>
      <c r="C14" s="1" t="s">
        <v>15</v>
      </c>
      <c r="D14" s="36">
        <v>7</v>
      </c>
      <c r="E14" s="94" t="s">
        <v>236</v>
      </c>
      <c r="F14" s="1"/>
      <c r="G14" s="1"/>
      <c r="H14" s="1"/>
      <c r="I14" s="1"/>
      <c r="J14" s="1"/>
      <c r="K14" s="1">
        <v>990</v>
      </c>
      <c r="L14" s="1"/>
      <c r="M14" s="1"/>
      <c r="N14" s="1"/>
      <c r="O14" s="1">
        <f t="shared" si="0"/>
        <v>990</v>
      </c>
      <c r="P14" s="1">
        <f t="shared" si="1"/>
        <v>212697</v>
      </c>
    </row>
    <row r="15" spans="1:16" s="24" customFormat="1" ht="19.5" customHeight="1">
      <c r="A15" s="2"/>
      <c r="B15" s="2"/>
      <c r="C15" s="1"/>
      <c r="D15" s="36"/>
      <c r="E15" s="98" t="s">
        <v>40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s="25" customFormat="1" ht="19.5" customHeight="1">
      <c r="A16" s="26"/>
      <c r="B16" s="26"/>
      <c r="C16" s="27"/>
      <c r="D16" s="37"/>
      <c r="E16" s="99" t="s">
        <v>30</v>
      </c>
      <c r="F16" s="14">
        <f aca="true" t="shared" si="2" ref="F16:N16">SUM(F5:F15)</f>
        <v>97670</v>
      </c>
      <c r="G16" s="14">
        <f t="shared" si="2"/>
        <v>0</v>
      </c>
      <c r="H16" s="14">
        <f t="shared" si="2"/>
        <v>1564</v>
      </c>
      <c r="I16" s="14">
        <f t="shared" si="2"/>
        <v>0</v>
      </c>
      <c r="J16" s="14">
        <f t="shared" si="2"/>
        <v>0</v>
      </c>
      <c r="K16" s="14">
        <f t="shared" si="2"/>
        <v>18256</v>
      </c>
      <c r="L16" s="14">
        <f t="shared" si="2"/>
        <v>8167</v>
      </c>
      <c r="M16" s="14">
        <f t="shared" si="2"/>
        <v>0</v>
      </c>
      <c r="N16" s="14">
        <f t="shared" si="2"/>
        <v>0</v>
      </c>
      <c r="O16" s="14">
        <f>SUM(G16:N16)</f>
        <v>27987</v>
      </c>
      <c r="P16" s="1">
        <f>F16-O16</f>
        <v>69683</v>
      </c>
    </row>
    <row r="17" spans="1:16" s="25" customFormat="1" ht="19.5" customHeight="1">
      <c r="A17" s="26"/>
      <c r="B17" s="26"/>
      <c r="C17" s="27"/>
      <c r="D17" s="37"/>
      <c r="E17" s="99" t="s">
        <v>31</v>
      </c>
      <c r="F17" s="14">
        <f>'10分類帳'!F18+'11分類帳'!F16</f>
        <v>306517</v>
      </c>
      <c r="G17" s="14">
        <f>'10分類帳'!G18+'11分類帳'!G16</f>
        <v>644</v>
      </c>
      <c r="H17" s="14">
        <f>'10分類帳'!H18+'11分類帳'!H16</f>
        <v>46148</v>
      </c>
      <c r="I17" s="14">
        <f>'10分類帳'!I18+'11分類帳'!I16</f>
        <v>2170</v>
      </c>
      <c r="J17" s="14">
        <f>'10分類帳'!J18+'11分類帳'!J16</f>
        <v>2374</v>
      </c>
      <c r="K17" s="14">
        <f>'10分類帳'!K18+'11分類帳'!K16</f>
        <v>37573</v>
      </c>
      <c r="L17" s="14">
        <f>'10分類帳'!L18+'11分類帳'!L16</f>
        <v>18870</v>
      </c>
      <c r="M17" s="14">
        <f>'10分類帳'!M18+'11分類帳'!M16</f>
        <v>0</v>
      </c>
      <c r="N17" s="14">
        <f>'10分類帳'!N18+'11分類帳'!N16</f>
        <v>2025</v>
      </c>
      <c r="O17" s="14">
        <f>SUM(G17:N17)</f>
        <v>109804</v>
      </c>
      <c r="P17" s="14">
        <f>F17-O17</f>
        <v>196713</v>
      </c>
    </row>
    <row r="18" spans="1:16" ht="21" customHeight="1">
      <c r="A18" s="30"/>
      <c r="B18" s="31"/>
      <c r="C18" s="31"/>
      <c r="D18" s="38"/>
      <c r="E18" s="100"/>
      <c r="F18" s="31"/>
      <c r="G18" s="31"/>
      <c r="H18" s="31"/>
      <c r="I18" s="31"/>
      <c r="J18" s="31"/>
      <c r="K18" s="31"/>
      <c r="L18" s="31"/>
      <c r="M18" s="31"/>
      <c r="N18" s="31"/>
      <c r="O18" s="83"/>
      <c r="P18" s="83"/>
    </row>
    <row r="19" spans="1:16" s="23" customFormat="1" ht="42.75" customHeight="1">
      <c r="A19" s="29"/>
      <c r="B19" s="29"/>
      <c r="C19" s="29"/>
      <c r="D19" s="39"/>
      <c r="E19" s="48" t="s">
        <v>183</v>
      </c>
      <c r="F19" s="5" t="s">
        <v>35</v>
      </c>
      <c r="G19" s="103" t="s">
        <v>196</v>
      </c>
      <c r="H19" s="5" t="s">
        <v>36</v>
      </c>
      <c r="I19" s="5" t="s">
        <v>37</v>
      </c>
      <c r="J19" s="5" t="s">
        <v>191</v>
      </c>
      <c r="K19" s="5" t="s">
        <v>182</v>
      </c>
      <c r="L19" s="5" t="s">
        <v>192</v>
      </c>
      <c r="M19" s="5" t="s">
        <v>38</v>
      </c>
      <c r="N19" s="5"/>
      <c r="O19" s="172" t="s">
        <v>178</v>
      </c>
      <c r="P19" s="173"/>
    </row>
    <row r="20" spans="1:16" ht="41.25" customHeight="1">
      <c r="A20" s="28"/>
      <c r="B20" s="28"/>
      <c r="C20" s="28"/>
      <c r="D20" s="36"/>
      <c r="E20" s="101"/>
      <c r="F20" s="81">
        <v>27170</v>
      </c>
      <c r="G20" s="81" t="s">
        <v>41</v>
      </c>
      <c r="H20" s="81"/>
      <c r="I20" s="21"/>
      <c r="J20" s="21"/>
      <c r="K20" s="21">
        <v>6500</v>
      </c>
      <c r="L20" s="81">
        <v>64000</v>
      </c>
      <c r="M20" s="116" t="s">
        <v>41</v>
      </c>
      <c r="N20" s="82"/>
      <c r="O20" s="197">
        <f>SUM(F20:N20)</f>
        <v>97670</v>
      </c>
      <c r="P20" s="198"/>
    </row>
    <row r="22" spans="1:16" ht="16.5">
      <c r="A22" s="194" t="s">
        <v>226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</row>
  </sheetData>
  <sheetProtection/>
  <mergeCells count="10">
    <mergeCell ref="A22:P22"/>
    <mergeCell ref="J1:P1"/>
    <mergeCell ref="A1:I1"/>
    <mergeCell ref="O19:P19"/>
    <mergeCell ref="O20:P20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zoomScale="85" zoomScaleNormal="85" zoomScalePageLayoutView="0" workbookViewId="0" topLeftCell="A1">
      <pane ySplit="3" topLeftCell="BM4" activePane="bottomLeft" state="frozen"/>
      <selection pane="topLeft" activeCell="A1" sqref="A1"/>
      <selection pane="bottomLeft" activeCell="H15" sqref="H15"/>
    </sheetView>
  </sheetViews>
  <sheetFormatPr defaultColWidth="8.875" defaultRowHeight="16.5"/>
  <cols>
    <col min="1" max="1" width="13.875" style="72" customWidth="1"/>
    <col min="2" max="2" width="12.625" style="78" customWidth="1"/>
    <col min="3" max="3" width="42.375" style="72" customWidth="1"/>
    <col min="4" max="4" width="14.875" style="72" customWidth="1"/>
    <col min="5" max="5" width="13.625" style="78" customWidth="1"/>
    <col min="6" max="6" width="12.625" style="72" customWidth="1"/>
    <col min="7" max="7" width="13.25390625" style="78" customWidth="1"/>
    <col min="8" max="8" width="11.75390625" style="72" customWidth="1"/>
    <col min="9" max="16384" width="8.875" style="72" customWidth="1"/>
  </cols>
  <sheetData>
    <row r="1" spans="1:8" ht="24" customHeight="1">
      <c r="A1" s="178" t="str">
        <f>'10結算'!A1:C1</f>
        <v>   嘉義縣梅山鄉仁和國民小學</v>
      </c>
      <c r="B1" s="178"/>
      <c r="C1" s="178"/>
      <c r="D1" s="177" t="s">
        <v>400</v>
      </c>
      <c r="E1" s="177"/>
      <c r="F1" s="177"/>
      <c r="G1" s="177"/>
      <c r="H1" s="177"/>
    </row>
    <row r="2" spans="1:8" ht="25.5" customHeight="1">
      <c r="A2" s="176" t="s">
        <v>95</v>
      </c>
      <c r="B2" s="176"/>
      <c r="C2" s="176"/>
      <c r="D2" s="176" t="s">
        <v>96</v>
      </c>
      <c r="E2" s="176"/>
      <c r="F2" s="176"/>
      <c r="G2" s="176" t="s">
        <v>71</v>
      </c>
      <c r="H2" s="176"/>
    </row>
    <row r="3" spans="1:8" ht="25.5" customHeight="1">
      <c r="A3" s="4" t="s">
        <v>97</v>
      </c>
      <c r="B3" s="73" t="s">
        <v>98</v>
      </c>
      <c r="C3" s="4" t="s">
        <v>99</v>
      </c>
      <c r="D3" s="4" t="s">
        <v>100</v>
      </c>
      <c r="E3" s="73" t="s">
        <v>101</v>
      </c>
      <c r="F3" s="4" t="s">
        <v>65</v>
      </c>
      <c r="G3" s="73" t="s">
        <v>101</v>
      </c>
      <c r="H3" s="4" t="s">
        <v>65</v>
      </c>
    </row>
    <row r="4" spans="1:8" ht="25.5" customHeight="1">
      <c r="A4" s="4" t="s">
        <v>78</v>
      </c>
      <c r="B4" s="74">
        <f>'11分類帳'!P4</f>
        <v>127030</v>
      </c>
      <c r="C4" s="179" t="s">
        <v>238</v>
      </c>
      <c r="D4" s="4" t="s">
        <v>80</v>
      </c>
      <c r="E4" s="74">
        <f>'11分類帳'!G16</f>
        <v>0</v>
      </c>
      <c r="F4" s="75">
        <f>E4/(E13)</f>
        <v>0</v>
      </c>
      <c r="G4" s="74">
        <f>'11分類帳'!G17</f>
        <v>644</v>
      </c>
      <c r="H4" s="75">
        <f>G4/G13</f>
        <v>0.0058649958107172785</v>
      </c>
    </row>
    <row r="5" spans="1:8" ht="25.5" customHeight="1">
      <c r="A5" s="4" t="s">
        <v>81</v>
      </c>
      <c r="B5" s="74">
        <v>27170</v>
      </c>
      <c r="C5" s="180"/>
      <c r="D5" s="4" t="s">
        <v>82</v>
      </c>
      <c r="E5" s="74">
        <f>'11分類帳'!H16</f>
        <v>1564</v>
      </c>
      <c r="F5" s="75">
        <f>E5/E13</f>
        <v>0.05588308857683925</v>
      </c>
      <c r="G5" s="74">
        <f>'11分類帳'!H17</f>
        <v>46148</v>
      </c>
      <c r="H5" s="75">
        <f>G5/G13</f>
        <v>0.42027612837419404</v>
      </c>
    </row>
    <row r="6" spans="1:8" ht="29.25" customHeight="1">
      <c r="A6" s="5" t="s">
        <v>83</v>
      </c>
      <c r="B6" s="74" t="s">
        <v>41</v>
      </c>
      <c r="C6" s="180"/>
      <c r="D6" s="4" t="s">
        <v>84</v>
      </c>
      <c r="E6" s="74">
        <f>'11分類帳'!I16</f>
        <v>0</v>
      </c>
      <c r="F6" s="75">
        <f>E6/E13</f>
        <v>0</v>
      </c>
      <c r="G6" s="74">
        <f>'11分類帳'!I17</f>
        <v>2170</v>
      </c>
      <c r="H6" s="75">
        <f>G6/G13</f>
        <v>0.019762485883938655</v>
      </c>
    </row>
    <row r="7" spans="1:8" ht="25.5" customHeight="1">
      <c r="A7" s="4" t="s">
        <v>85</v>
      </c>
      <c r="B7" s="74">
        <f>'11分類帳'!H20</f>
        <v>0</v>
      </c>
      <c r="C7" s="180"/>
      <c r="D7" s="4" t="s">
        <v>9</v>
      </c>
      <c r="E7" s="74">
        <f>'11分類帳'!J16</f>
        <v>0</v>
      </c>
      <c r="F7" s="75">
        <f>E7/E13</f>
        <v>0</v>
      </c>
      <c r="G7" s="74">
        <f>'11分類帳'!J17</f>
        <v>2374</v>
      </c>
      <c r="H7" s="75">
        <f>G7/G13</f>
        <v>0.021620341699755928</v>
      </c>
    </row>
    <row r="8" spans="1:8" ht="25.5" customHeight="1">
      <c r="A8" s="4" t="s">
        <v>18</v>
      </c>
      <c r="B8" s="74">
        <f>'11分類帳'!I20</f>
        <v>0</v>
      </c>
      <c r="C8" s="180"/>
      <c r="D8" s="4" t="s">
        <v>17</v>
      </c>
      <c r="E8" s="74">
        <f>'11分類帳'!K16</f>
        <v>18256</v>
      </c>
      <c r="F8" s="75">
        <f>E8/E13</f>
        <v>0.6523028548969164</v>
      </c>
      <c r="G8" s="74">
        <f>'11分類帳'!K17</f>
        <v>37573</v>
      </c>
      <c r="H8" s="75">
        <f>G8/G13</f>
        <v>0.34218243415540417</v>
      </c>
    </row>
    <row r="9" spans="1:8" ht="33" customHeight="1">
      <c r="A9" s="84" t="s">
        <v>191</v>
      </c>
      <c r="B9" s="74">
        <f>'11分類帳'!J20</f>
        <v>0</v>
      </c>
      <c r="C9" s="180"/>
      <c r="D9" s="4" t="s">
        <v>86</v>
      </c>
      <c r="E9" s="74">
        <f>'11分類帳'!L16</f>
        <v>8167</v>
      </c>
      <c r="F9" s="75">
        <f>E9/E13</f>
        <v>0.2918140565262443</v>
      </c>
      <c r="G9" s="74">
        <f>'11分類帳'!L17</f>
        <v>18870</v>
      </c>
      <c r="H9" s="75">
        <f>G9/G13</f>
        <v>0.1718516629630979</v>
      </c>
    </row>
    <row r="10" spans="1:8" ht="32.25" customHeight="1">
      <c r="A10" s="84" t="s">
        <v>181</v>
      </c>
      <c r="B10" s="74">
        <f>'11分類帳'!K20</f>
        <v>6500</v>
      </c>
      <c r="C10" s="180"/>
      <c r="D10" s="4" t="s">
        <v>87</v>
      </c>
      <c r="E10" s="74">
        <f>'11分類帳'!M16</f>
        <v>0</v>
      </c>
      <c r="F10" s="75">
        <f>E10/E13</f>
        <v>0</v>
      </c>
      <c r="G10" s="74">
        <f>'11分類帳'!M17</f>
        <v>0</v>
      </c>
      <c r="H10" s="75">
        <f>G10/G13</f>
        <v>0</v>
      </c>
    </row>
    <row r="11" spans="1:8" ht="36" customHeight="1">
      <c r="A11" s="48" t="s">
        <v>192</v>
      </c>
      <c r="B11" s="74">
        <v>64000</v>
      </c>
      <c r="C11" s="180"/>
      <c r="D11" s="4" t="s">
        <v>10</v>
      </c>
      <c r="E11" s="74">
        <f>'11分類帳'!N16</f>
        <v>0</v>
      </c>
      <c r="F11" s="75">
        <f>E11/E13</f>
        <v>0</v>
      </c>
      <c r="G11" s="74">
        <f>'11分類帳'!N17</f>
        <v>2025</v>
      </c>
      <c r="H11" s="75">
        <f>G11/G13</f>
        <v>0.018441951112892062</v>
      </c>
    </row>
    <row r="12" spans="1:8" ht="25.5" customHeight="1">
      <c r="A12" s="4" t="s">
        <v>156</v>
      </c>
      <c r="B12" s="74" t="s">
        <v>41</v>
      </c>
      <c r="C12" s="181" t="s">
        <v>237</v>
      </c>
      <c r="D12" s="48"/>
      <c r="E12" s="74"/>
      <c r="F12" s="75"/>
      <c r="G12" s="74"/>
      <c r="H12" s="75"/>
    </row>
    <row r="13" spans="1:8" ht="33" customHeight="1">
      <c r="A13" s="4"/>
      <c r="B13" s="74">
        <f>'11分類帳'!N20</f>
        <v>0</v>
      </c>
      <c r="C13" s="181"/>
      <c r="D13" s="4" t="s">
        <v>89</v>
      </c>
      <c r="E13" s="74">
        <f>SUM(E4:E12)</f>
        <v>27987</v>
      </c>
      <c r="F13" s="75">
        <f>(E13-E8)/(E13-E8)</f>
        <v>1</v>
      </c>
      <c r="G13" s="74">
        <f>SUM(G4:G12)</f>
        <v>109804</v>
      </c>
      <c r="H13" s="76">
        <f>SUM(H4:H11)</f>
        <v>0.9999999999999999</v>
      </c>
    </row>
    <row r="14" spans="1:8" ht="33" customHeight="1">
      <c r="A14" s="4" t="s">
        <v>90</v>
      </c>
      <c r="B14" s="74">
        <f>SUM(B5:B12)</f>
        <v>97670</v>
      </c>
      <c r="C14" s="181"/>
      <c r="D14" s="4" t="s">
        <v>91</v>
      </c>
      <c r="E14" s="74">
        <f>'11分類帳'!P17</f>
        <v>196713</v>
      </c>
      <c r="F14" s="75"/>
      <c r="G14" s="74">
        <f>E14</f>
        <v>196713</v>
      </c>
      <c r="H14" s="76"/>
    </row>
    <row r="15" spans="1:8" ht="33" customHeight="1">
      <c r="A15" s="4" t="s">
        <v>11</v>
      </c>
      <c r="B15" s="74">
        <f>B14+B4</f>
        <v>224700</v>
      </c>
      <c r="C15" s="182"/>
      <c r="D15" s="4" t="s">
        <v>11</v>
      </c>
      <c r="E15" s="74">
        <f>E13+E14</f>
        <v>224700</v>
      </c>
      <c r="F15" s="76">
        <f>SUM(F4:F11)</f>
        <v>1</v>
      </c>
      <c r="G15" s="74">
        <f>G13+G14</f>
        <v>306517</v>
      </c>
      <c r="H15" s="76">
        <f>H13+H14</f>
        <v>0.9999999999999999</v>
      </c>
    </row>
    <row r="16" spans="1:8" ht="75" customHeight="1">
      <c r="A16" s="4" t="s">
        <v>92</v>
      </c>
      <c r="B16" s="183" t="s">
        <v>239</v>
      </c>
      <c r="C16" s="183"/>
      <c r="D16" s="183"/>
      <c r="E16" s="183"/>
      <c r="F16" s="183"/>
      <c r="G16" s="183"/>
      <c r="H16" s="183"/>
    </row>
    <row r="17" spans="1:8" ht="27" customHeight="1">
      <c r="A17" s="147" t="s">
        <v>113</v>
      </c>
      <c r="B17" s="147"/>
      <c r="C17" s="147"/>
      <c r="D17" s="147"/>
      <c r="E17" s="147"/>
      <c r="F17" s="147"/>
      <c r="G17" s="147"/>
      <c r="H17" s="147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4"/>
  <sheetViews>
    <sheetView zoomScale="75" zoomScaleNormal="75" zoomScalePageLayoutView="0" workbookViewId="0" topLeftCell="A1">
      <pane ySplit="3" topLeftCell="BM10" activePane="bottomLeft" state="frozen"/>
      <selection pane="topLeft" activeCell="A1" sqref="A1"/>
      <selection pane="bottomLeft" activeCell="K7" sqref="K7"/>
    </sheetView>
  </sheetViews>
  <sheetFormatPr defaultColWidth="8.875" defaultRowHeight="16.5"/>
  <cols>
    <col min="1" max="2" width="2.75390625" style="22" customWidth="1"/>
    <col min="3" max="3" width="2.50390625" style="22" customWidth="1"/>
    <col min="4" max="4" width="4.50390625" style="47" customWidth="1"/>
    <col min="5" max="5" width="28.375" style="102" customWidth="1"/>
    <col min="6" max="6" width="12.00390625" style="22" customWidth="1"/>
    <col min="7" max="7" width="9.375" style="22" customWidth="1"/>
    <col min="8" max="8" width="10.50390625" style="22" customWidth="1"/>
    <col min="9" max="9" width="9.00390625" style="22" customWidth="1"/>
    <col min="10" max="10" width="9.125" style="22" customWidth="1"/>
    <col min="11" max="11" width="8.625" style="22" customWidth="1"/>
    <col min="12" max="12" width="10.25390625" style="22" customWidth="1"/>
    <col min="13" max="13" width="8.75390625" style="22" customWidth="1"/>
    <col min="14" max="14" width="8.125" style="22" customWidth="1"/>
    <col min="15" max="15" width="9.875" style="22" customWidth="1"/>
    <col min="16" max="16" width="10.125" style="22" customWidth="1"/>
    <col min="17" max="17" width="7.75390625" style="22" customWidth="1"/>
    <col min="18" max="16384" width="8.875" style="22" customWidth="1"/>
  </cols>
  <sheetData>
    <row r="1" spans="1:16" ht="33" customHeight="1">
      <c r="A1" s="170" t="str">
        <f>'11分類帳'!A1:I1</f>
        <v>嘉義縣梅山鄉仁和國民小學</v>
      </c>
      <c r="B1" s="171"/>
      <c r="C1" s="171"/>
      <c r="D1" s="171"/>
      <c r="E1" s="171"/>
      <c r="F1" s="171"/>
      <c r="G1" s="171"/>
      <c r="H1" s="171"/>
      <c r="I1" s="171"/>
      <c r="J1" s="168" t="s">
        <v>444</v>
      </c>
      <c r="K1" s="168"/>
      <c r="L1" s="168"/>
      <c r="M1" s="168"/>
      <c r="N1" s="168"/>
      <c r="O1" s="168"/>
      <c r="P1" s="169"/>
    </row>
    <row r="2" spans="1:16" s="23" customFormat="1" ht="16.5">
      <c r="A2" s="176" t="s">
        <v>265</v>
      </c>
      <c r="B2" s="176"/>
      <c r="C2" s="176" t="s">
        <v>4</v>
      </c>
      <c r="D2" s="176"/>
      <c r="E2" s="195" t="s">
        <v>12</v>
      </c>
      <c r="F2" s="4" t="s">
        <v>5</v>
      </c>
      <c r="G2" s="176" t="s">
        <v>13</v>
      </c>
      <c r="H2" s="176"/>
      <c r="I2" s="176"/>
      <c r="J2" s="176"/>
      <c r="K2" s="176"/>
      <c r="L2" s="176"/>
      <c r="M2" s="176"/>
      <c r="N2" s="176"/>
      <c r="O2" s="176"/>
      <c r="P2" s="176" t="s">
        <v>16</v>
      </c>
    </row>
    <row r="3" spans="1:16" s="23" customFormat="1" ht="28.5">
      <c r="A3" s="4" t="s">
        <v>0</v>
      </c>
      <c r="B3" s="4" t="s">
        <v>1</v>
      </c>
      <c r="C3" s="4" t="s">
        <v>2</v>
      </c>
      <c r="D3" s="4" t="s">
        <v>3</v>
      </c>
      <c r="E3" s="195"/>
      <c r="F3" s="4" t="s">
        <v>6</v>
      </c>
      <c r="G3" s="4" t="s">
        <v>7</v>
      </c>
      <c r="H3" s="4" t="s">
        <v>34</v>
      </c>
      <c r="I3" s="4" t="s">
        <v>8</v>
      </c>
      <c r="J3" s="4" t="s">
        <v>9</v>
      </c>
      <c r="K3" s="4" t="s">
        <v>17</v>
      </c>
      <c r="L3" s="5" t="s">
        <v>185</v>
      </c>
      <c r="M3" s="5" t="s">
        <v>186</v>
      </c>
      <c r="N3" s="4" t="s">
        <v>10</v>
      </c>
      <c r="O3" s="4" t="s">
        <v>11</v>
      </c>
      <c r="P3" s="176"/>
    </row>
    <row r="4" spans="1:16" s="24" customFormat="1" ht="19.5" customHeight="1">
      <c r="A4" s="29">
        <v>12</v>
      </c>
      <c r="B4" s="29">
        <v>1</v>
      </c>
      <c r="C4" s="29"/>
      <c r="D4" s="41" t="s">
        <v>41</v>
      </c>
      <c r="E4" s="94" t="s">
        <v>205</v>
      </c>
      <c r="F4" s="15"/>
      <c r="G4" s="1"/>
      <c r="H4" s="1"/>
      <c r="I4" s="1"/>
      <c r="J4" s="1"/>
      <c r="K4" s="1"/>
      <c r="L4" s="1"/>
      <c r="M4" s="1"/>
      <c r="N4" s="1"/>
      <c r="O4" s="1">
        <f aca="true" t="shared" si="0" ref="O4:O26">SUM(G4:N4)</f>
        <v>0</v>
      </c>
      <c r="P4" s="1">
        <f>'11分類帳'!P17</f>
        <v>196713</v>
      </c>
    </row>
    <row r="5" spans="1:16" s="24" customFormat="1" ht="37.5" customHeight="1">
      <c r="A5" s="29">
        <v>12</v>
      </c>
      <c r="B5" s="29">
        <v>10</v>
      </c>
      <c r="C5" s="29" t="s">
        <v>14</v>
      </c>
      <c r="D5" s="42">
        <v>1</v>
      </c>
      <c r="E5" s="94" t="s">
        <v>240</v>
      </c>
      <c r="F5" s="1">
        <v>18200</v>
      </c>
      <c r="G5" s="1"/>
      <c r="H5" s="1"/>
      <c r="I5" s="1"/>
      <c r="J5" s="1"/>
      <c r="K5" s="1"/>
      <c r="L5" s="1"/>
      <c r="M5" s="1"/>
      <c r="N5" s="1"/>
      <c r="O5" s="1">
        <f t="shared" si="0"/>
        <v>0</v>
      </c>
      <c r="P5" s="1">
        <f aca="true" t="shared" si="1" ref="P5:P26">P4+F5-O5</f>
        <v>214913</v>
      </c>
    </row>
    <row r="6" spans="1:16" s="24" customFormat="1" ht="37.5" customHeight="1">
      <c r="A6" s="29">
        <v>12</v>
      </c>
      <c r="B6" s="29">
        <v>22</v>
      </c>
      <c r="C6" s="29" t="s">
        <v>14</v>
      </c>
      <c r="D6" s="42">
        <v>2</v>
      </c>
      <c r="E6" s="94" t="s">
        <v>241</v>
      </c>
      <c r="F6" s="1">
        <v>20</v>
      </c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214933</v>
      </c>
    </row>
    <row r="7" spans="1:16" s="24" customFormat="1" ht="37.5" customHeight="1">
      <c r="A7" s="29">
        <v>12</v>
      </c>
      <c r="B7" s="29">
        <v>26</v>
      </c>
      <c r="C7" s="29" t="s">
        <v>14</v>
      </c>
      <c r="D7" s="42">
        <v>3</v>
      </c>
      <c r="E7" s="94" t="s">
        <v>242</v>
      </c>
      <c r="F7" s="1">
        <v>27820</v>
      </c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  <c r="P7" s="1">
        <f t="shared" si="1"/>
        <v>242753</v>
      </c>
    </row>
    <row r="8" spans="1:16" s="24" customFormat="1" ht="30" customHeight="1">
      <c r="A8" s="29">
        <v>12</v>
      </c>
      <c r="B8" s="29">
        <v>4</v>
      </c>
      <c r="C8" s="29" t="s">
        <v>15</v>
      </c>
      <c r="D8" s="42">
        <v>1</v>
      </c>
      <c r="E8" s="94" t="s">
        <v>245</v>
      </c>
      <c r="F8" s="1">
        <v>0</v>
      </c>
      <c r="G8" s="1"/>
      <c r="H8" s="1"/>
      <c r="I8" s="1"/>
      <c r="J8" s="1"/>
      <c r="K8" s="1">
        <v>15719</v>
      </c>
      <c r="L8" s="1"/>
      <c r="M8" s="1"/>
      <c r="N8" s="1"/>
      <c r="O8" s="1">
        <f t="shared" si="0"/>
        <v>15719</v>
      </c>
      <c r="P8" s="1">
        <f t="shared" si="1"/>
        <v>227034</v>
      </c>
    </row>
    <row r="9" spans="1:16" s="24" customFormat="1" ht="30" customHeight="1">
      <c r="A9" s="29">
        <v>12</v>
      </c>
      <c r="B9" s="29">
        <v>4</v>
      </c>
      <c r="C9" s="29" t="s">
        <v>15</v>
      </c>
      <c r="D9" s="42">
        <v>2</v>
      </c>
      <c r="E9" s="94" t="s">
        <v>244</v>
      </c>
      <c r="F9" s="1">
        <v>0</v>
      </c>
      <c r="G9" s="1"/>
      <c r="H9" s="1"/>
      <c r="I9" s="1"/>
      <c r="J9" s="1"/>
      <c r="K9" s="1">
        <v>1282</v>
      </c>
      <c r="L9" s="1"/>
      <c r="M9" s="1"/>
      <c r="N9" s="1"/>
      <c r="O9" s="1">
        <f t="shared" si="0"/>
        <v>1282</v>
      </c>
      <c r="P9" s="1">
        <f t="shared" si="1"/>
        <v>225752</v>
      </c>
    </row>
    <row r="10" spans="1:16" s="24" customFormat="1" ht="30" customHeight="1">
      <c r="A10" s="29">
        <v>12</v>
      </c>
      <c r="B10" s="29">
        <v>4</v>
      </c>
      <c r="C10" s="29" t="s">
        <v>15</v>
      </c>
      <c r="D10" s="42">
        <v>3</v>
      </c>
      <c r="E10" s="94" t="s">
        <v>246</v>
      </c>
      <c r="F10" s="1"/>
      <c r="G10" s="1"/>
      <c r="H10" s="1"/>
      <c r="I10" s="1"/>
      <c r="J10" s="1"/>
      <c r="K10" s="1">
        <v>990</v>
      </c>
      <c r="L10" s="1"/>
      <c r="M10" s="1"/>
      <c r="N10" s="1"/>
      <c r="O10" s="1">
        <f t="shared" si="0"/>
        <v>990</v>
      </c>
      <c r="P10" s="1">
        <f t="shared" si="1"/>
        <v>224762</v>
      </c>
    </row>
    <row r="11" spans="1:16" s="24" customFormat="1" ht="30.75" customHeight="1">
      <c r="A11" s="29">
        <v>12</v>
      </c>
      <c r="B11" s="29">
        <v>4</v>
      </c>
      <c r="C11" s="29" t="s">
        <v>15</v>
      </c>
      <c r="D11" s="42">
        <v>4</v>
      </c>
      <c r="E11" s="94" t="s">
        <v>247</v>
      </c>
      <c r="F11" s="1"/>
      <c r="G11" s="1"/>
      <c r="H11" s="1"/>
      <c r="I11" s="1"/>
      <c r="J11" s="1"/>
      <c r="K11" s="1">
        <v>3720</v>
      </c>
      <c r="L11" s="1"/>
      <c r="M11" s="1"/>
      <c r="N11" s="1"/>
      <c r="O11" s="1">
        <f t="shared" si="0"/>
        <v>3720</v>
      </c>
      <c r="P11" s="1">
        <f t="shared" si="1"/>
        <v>221042</v>
      </c>
    </row>
    <row r="12" spans="1:16" s="24" customFormat="1" ht="37.5" customHeight="1">
      <c r="A12" s="29">
        <v>12</v>
      </c>
      <c r="B12" s="29">
        <v>4</v>
      </c>
      <c r="C12" s="29" t="s">
        <v>15</v>
      </c>
      <c r="D12" s="42">
        <v>5</v>
      </c>
      <c r="E12" s="94" t="s">
        <v>248</v>
      </c>
      <c r="F12" s="1"/>
      <c r="G12" s="1"/>
      <c r="H12" s="1">
        <v>4480</v>
      </c>
      <c r="I12" s="1"/>
      <c r="J12" s="1"/>
      <c r="K12" s="1">
        <v>0</v>
      </c>
      <c r="L12" s="1"/>
      <c r="M12" s="1"/>
      <c r="N12" s="1"/>
      <c r="O12" s="1">
        <f t="shared" si="0"/>
        <v>4480</v>
      </c>
      <c r="P12" s="1">
        <f t="shared" si="1"/>
        <v>216562</v>
      </c>
    </row>
    <row r="13" spans="1:16" s="24" customFormat="1" ht="37.5" customHeight="1">
      <c r="A13" s="29">
        <v>12</v>
      </c>
      <c r="B13" s="29">
        <v>4</v>
      </c>
      <c r="C13" s="29" t="s">
        <v>15</v>
      </c>
      <c r="D13" s="42">
        <v>6</v>
      </c>
      <c r="E13" s="94" t="s">
        <v>249</v>
      </c>
      <c r="F13" s="1"/>
      <c r="G13" s="1" t="s">
        <v>33</v>
      </c>
      <c r="H13" s="1">
        <v>6711</v>
      </c>
      <c r="I13" s="1"/>
      <c r="J13" s="1"/>
      <c r="K13" s="1"/>
      <c r="L13" s="1"/>
      <c r="M13" s="1"/>
      <c r="N13" s="1"/>
      <c r="O13" s="1">
        <f t="shared" si="0"/>
        <v>6711</v>
      </c>
      <c r="P13" s="1">
        <f t="shared" si="1"/>
        <v>209851</v>
      </c>
    </row>
    <row r="14" spans="1:16" s="24" customFormat="1" ht="37.5" customHeight="1">
      <c r="A14" s="29">
        <v>12</v>
      </c>
      <c r="B14" s="29">
        <v>4</v>
      </c>
      <c r="C14" s="29" t="s">
        <v>15</v>
      </c>
      <c r="D14" s="42">
        <v>7</v>
      </c>
      <c r="E14" s="94" t="s">
        <v>250</v>
      </c>
      <c r="F14" s="1"/>
      <c r="G14" s="1"/>
      <c r="H14" s="1">
        <v>2978</v>
      </c>
      <c r="I14" s="1"/>
      <c r="J14" s="1"/>
      <c r="K14" s="1"/>
      <c r="L14" s="1"/>
      <c r="M14" s="1"/>
      <c r="N14" s="1"/>
      <c r="O14" s="1">
        <f t="shared" si="0"/>
        <v>2978</v>
      </c>
      <c r="P14" s="1">
        <f t="shared" si="1"/>
        <v>206873</v>
      </c>
    </row>
    <row r="15" spans="1:16" s="24" customFormat="1" ht="37.5" customHeight="1">
      <c r="A15" s="29">
        <v>12</v>
      </c>
      <c r="B15" s="29">
        <v>4</v>
      </c>
      <c r="C15" s="29" t="s">
        <v>15</v>
      </c>
      <c r="D15" s="42">
        <v>8</v>
      </c>
      <c r="E15" s="94" t="s">
        <v>251</v>
      </c>
      <c r="F15" s="1"/>
      <c r="G15" s="1"/>
      <c r="H15" s="1">
        <v>2673</v>
      </c>
      <c r="I15" s="1"/>
      <c r="J15" s="1"/>
      <c r="K15" s="1"/>
      <c r="L15" s="1"/>
      <c r="M15" s="1"/>
      <c r="N15" s="1"/>
      <c r="O15" s="1">
        <f t="shared" si="0"/>
        <v>2673</v>
      </c>
      <c r="P15" s="1">
        <f t="shared" si="1"/>
        <v>204200</v>
      </c>
    </row>
    <row r="16" spans="1:16" s="24" customFormat="1" ht="37.5" customHeight="1">
      <c r="A16" s="29">
        <v>12</v>
      </c>
      <c r="B16" s="29">
        <v>4</v>
      </c>
      <c r="C16" s="29" t="s">
        <v>15</v>
      </c>
      <c r="D16" s="42">
        <v>9</v>
      </c>
      <c r="E16" s="97" t="s">
        <v>252</v>
      </c>
      <c r="F16" s="1"/>
      <c r="G16" s="1"/>
      <c r="H16" s="1">
        <v>4721</v>
      </c>
      <c r="I16" s="1"/>
      <c r="J16" s="1"/>
      <c r="K16" s="1"/>
      <c r="L16" s="1"/>
      <c r="M16" s="1"/>
      <c r="N16" s="1" t="s">
        <v>33</v>
      </c>
      <c r="O16" s="1">
        <f t="shared" si="0"/>
        <v>4721</v>
      </c>
      <c r="P16" s="1">
        <f t="shared" si="1"/>
        <v>199479</v>
      </c>
    </row>
    <row r="17" spans="1:16" s="24" customFormat="1" ht="30" customHeight="1">
      <c r="A17" s="29">
        <v>12</v>
      </c>
      <c r="B17" s="29">
        <v>26</v>
      </c>
      <c r="C17" s="29" t="s">
        <v>15</v>
      </c>
      <c r="D17" s="42">
        <v>10</v>
      </c>
      <c r="E17" s="94" t="s">
        <v>243</v>
      </c>
      <c r="F17" s="1"/>
      <c r="G17" s="1"/>
      <c r="H17" s="1" t="s">
        <v>33</v>
      </c>
      <c r="I17" s="1"/>
      <c r="J17" s="1"/>
      <c r="K17" s="1">
        <v>15719</v>
      </c>
      <c r="L17" s="1"/>
      <c r="M17" s="1"/>
      <c r="N17" s="1"/>
      <c r="O17" s="1">
        <f t="shared" si="0"/>
        <v>15719</v>
      </c>
      <c r="P17" s="1">
        <f t="shared" si="1"/>
        <v>183760</v>
      </c>
    </row>
    <row r="18" spans="1:16" s="24" customFormat="1" ht="30" customHeight="1">
      <c r="A18" s="29">
        <v>12</v>
      </c>
      <c r="B18" s="29">
        <v>26</v>
      </c>
      <c r="C18" s="29" t="s">
        <v>15</v>
      </c>
      <c r="D18" s="42">
        <v>11</v>
      </c>
      <c r="E18" s="94" t="s">
        <v>253</v>
      </c>
      <c r="F18" s="1"/>
      <c r="G18" s="1"/>
      <c r="H18" s="1"/>
      <c r="I18" s="1" t="s">
        <v>33</v>
      </c>
      <c r="J18" s="1"/>
      <c r="K18" s="1">
        <v>1001</v>
      </c>
      <c r="L18" s="1"/>
      <c r="M18" s="1"/>
      <c r="N18" s="1"/>
      <c r="O18" s="1">
        <f t="shared" si="0"/>
        <v>1001</v>
      </c>
      <c r="P18" s="1">
        <f t="shared" si="1"/>
        <v>182759</v>
      </c>
    </row>
    <row r="19" spans="1:16" s="24" customFormat="1" ht="30" customHeight="1">
      <c r="A19" s="29">
        <v>12</v>
      </c>
      <c r="B19" s="29">
        <v>26</v>
      </c>
      <c r="C19" s="29" t="s">
        <v>15</v>
      </c>
      <c r="D19" s="42">
        <v>12</v>
      </c>
      <c r="E19" s="94" t="s">
        <v>254</v>
      </c>
      <c r="F19" s="1"/>
      <c r="G19" s="1"/>
      <c r="H19" s="1"/>
      <c r="I19" s="1"/>
      <c r="J19" s="1"/>
      <c r="K19" s="1">
        <v>990</v>
      </c>
      <c r="L19" s="1"/>
      <c r="M19" s="1"/>
      <c r="N19" s="1" t="s">
        <v>33</v>
      </c>
      <c r="O19" s="1">
        <f t="shared" si="0"/>
        <v>990</v>
      </c>
      <c r="P19" s="1">
        <f t="shared" si="1"/>
        <v>181769</v>
      </c>
    </row>
    <row r="20" spans="1:16" s="24" customFormat="1" ht="37.5" customHeight="1">
      <c r="A20" s="29">
        <v>12</v>
      </c>
      <c r="B20" s="29">
        <v>26</v>
      </c>
      <c r="C20" s="29" t="s">
        <v>15</v>
      </c>
      <c r="D20" s="42">
        <v>13</v>
      </c>
      <c r="E20" s="97" t="s">
        <v>255</v>
      </c>
      <c r="F20" s="1"/>
      <c r="G20" s="1"/>
      <c r="H20" s="1">
        <v>2014</v>
      </c>
      <c r="I20" s="1"/>
      <c r="J20" s="1" t="s">
        <v>33</v>
      </c>
      <c r="K20" s="1"/>
      <c r="L20" s="1"/>
      <c r="M20" s="1"/>
      <c r="N20" s="1"/>
      <c r="O20" s="1">
        <f t="shared" si="0"/>
        <v>2014</v>
      </c>
      <c r="P20" s="1">
        <f t="shared" si="1"/>
        <v>179755</v>
      </c>
    </row>
    <row r="21" spans="1:16" s="24" customFormat="1" ht="37.5" customHeight="1">
      <c r="A21" s="29">
        <v>12</v>
      </c>
      <c r="B21" s="29">
        <v>26</v>
      </c>
      <c r="C21" s="29" t="s">
        <v>15</v>
      </c>
      <c r="D21" s="42">
        <v>14</v>
      </c>
      <c r="E21" s="94" t="s">
        <v>256</v>
      </c>
      <c r="F21" s="1"/>
      <c r="G21" s="1"/>
      <c r="H21" s="1">
        <v>4491</v>
      </c>
      <c r="I21" s="1"/>
      <c r="J21" s="1"/>
      <c r="K21" s="1"/>
      <c r="L21" s="1"/>
      <c r="M21" s="1"/>
      <c r="N21" s="1" t="s">
        <v>33</v>
      </c>
      <c r="O21" s="1">
        <f t="shared" si="0"/>
        <v>4491</v>
      </c>
      <c r="P21" s="1">
        <f t="shared" si="1"/>
        <v>175264</v>
      </c>
    </row>
    <row r="22" spans="1:16" s="24" customFormat="1" ht="37.5" customHeight="1">
      <c r="A22" s="29">
        <v>12</v>
      </c>
      <c r="B22" s="29">
        <v>26</v>
      </c>
      <c r="C22" s="29" t="s">
        <v>15</v>
      </c>
      <c r="D22" s="42">
        <v>15</v>
      </c>
      <c r="E22" s="94" t="s">
        <v>257</v>
      </c>
      <c r="F22" s="1"/>
      <c r="G22" s="1"/>
      <c r="H22" s="1">
        <v>6452</v>
      </c>
      <c r="I22" s="1"/>
      <c r="J22" s="1"/>
      <c r="K22" s="1"/>
      <c r="L22" s="1"/>
      <c r="M22" s="1"/>
      <c r="N22" s="1"/>
      <c r="O22" s="1">
        <f t="shared" si="0"/>
        <v>6452</v>
      </c>
      <c r="P22" s="1">
        <f t="shared" si="1"/>
        <v>168812</v>
      </c>
    </row>
    <row r="23" spans="1:16" s="24" customFormat="1" ht="27" customHeight="1">
      <c r="A23" s="29">
        <v>12</v>
      </c>
      <c r="B23" s="29">
        <v>26</v>
      </c>
      <c r="C23" s="29" t="s">
        <v>15</v>
      </c>
      <c r="D23" s="42">
        <v>16</v>
      </c>
      <c r="E23" s="97" t="s">
        <v>258</v>
      </c>
      <c r="F23" s="1"/>
      <c r="G23" s="1"/>
      <c r="H23" s="1"/>
      <c r="I23" s="1"/>
      <c r="J23" s="1" t="s">
        <v>33</v>
      </c>
      <c r="K23" s="1"/>
      <c r="L23" s="1">
        <v>4450</v>
      </c>
      <c r="M23" s="1"/>
      <c r="N23" s="1"/>
      <c r="O23" s="1">
        <f t="shared" si="0"/>
        <v>4450</v>
      </c>
      <c r="P23" s="1">
        <f t="shared" si="1"/>
        <v>164362</v>
      </c>
    </row>
    <row r="24" spans="1:16" s="24" customFormat="1" ht="37.5" customHeight="1">
      <c r="A24" s="29">
        <v>12</v>
      </c>
      <c r="B24" s="29">
        <v>27</v>
      </c>
      <c r="C24" s="29" t="s">
        <v>15</v>
      </c>
      <c r="D24" s="42">
        <v>17</v>
      </c>
      <c r="E24" s="97" t="s">
        <v>259</v>
      </c>
      <c r="F24" s="1"/>
      <c r="G24" s="1"/>
      <c r="H24" s="1">
        <v>2278</v>
      </c>
      <c r="I24" s="1"/>
      <c r="J24" s="1"/>
      <c r="K24" s="1"/>
      <c r="L24" s="1"/>
      <c r="M24" s="1"/>
      <c r="N24" s="1"/>
      <c r="O24" s="1">
        <f t="shared" si="0"/>
        <v>2278</v>
      </c>
      <c r="P24" s="1">
        <f t="shared" si="1"/>
        <v>162084</v>
      </c>
    </row>
    <row r="25" spans="1:16" s="24" customFormat="1" ht="37.5" customHeight="1">
      <c r="A25" s="29">
        <v>12</v>
      </c>
      <c r="B25" s="29">
        <v>27</v>
      </c>
      <c r="C25" s="29" t="s">
        <v>15</v>
      </c>
      <c r="D25" s="42">
        <v>18</v>
      </c>
      <c r="E25" s="94" t="s">
        <v>260</v>
      </c>
      <c r="F25" s="1"/>
      <c r="G25" s="1"/>
      <c r="H25" s="1">
        <v>2669</v>
      </c>
      <c r="I25" s="1"/>
      <c r="J25" s="1"/>
      <c r="K25" s="1"/>
      <c r="L25" s="1"/>
      <c r="M25" s="1"/>
      <c r="N25" s="1"/>
      <c r="O25" s="1">
        <f t="shared" si="0"/>
        <v>2669</v>
      </c>
      <c r="P25" s="1">
        <f t="shared" si="1"/>
        <v>159415</v>
      </c>
    </row>
    <row r="26" spans="1:16" s="24" customFormat="1" ht="23.25" customHeight="1">
      <c r="A26" s="29">
        <v>12</v>
      </c>
      <c r="B26" s="29">
        <v>27</v>
      </c>
      <c r="C26" s="29" t="s">
        <v>15</v>
      </c>
      <c r="D26" s="42">
        <v>19</v>
      </c>
      <c r="E26" s="94" t="s">
        <v>261</v>
      </c>
      <c r="F26" s="1"/>
      <c r="G26" s="1"/>
      <c r="H26" s="1" t="s">
        <v>33</v>
      </c>
      <c r="I26" s="1"/>
      <c r="J26" s="1">
        <v>1690</v>
      </c>
      <c r="K26" s="1"/>
      <c r="L26" s="1"/>
      <c r="M26" s="1"/>
      <c r="N26" s="1"/>
      <c r="O26" s="1">
        <f t="shared" si="0"/>
        <v>1690</v>
      </c>
      <c r="P26" s="1">
        <f t="shared" si="1"/>
        <v>157725</v>
      </c>
    </row>
    <row r="27" spans="1:16" s="24" customFormat="1" ht="19.5" customHeight="1">
      <c r="A27" s="2"/>
      <c r="B27" s="35"/>
      <c r="C27" s="1"/>
      <c r="D27" s="42"/>
      <c r="E27" s="119" t="s">
        <v>40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s="25" customFormat="1" ht="19.5" customHeight="1">
      <c r="A28" s="26"/>
      <c r="B28" s="26"/>
      <c r="C28" s="27"/>
      <c r="D28" s="43"/>
      <c r="E28" s="99" t="s">
        <v>30</v>
      </c>
      <c r="F28" s="14">
        <f aca="true" t="shared" si="2" ref="F28:N28">SUM(F5:F27)</f>
        <v>46040</v>
      </c>
      <c r="G28" s="14">
        <f t="shared" si="2"/>
        <v>0</v>
      </c>
      <c r="H28" s="14">
        <f t="shared" si="2"/>
        <v>39467</v>
      </c>
      <c r="I28" s="14">
        <f t="shared" si="2"/>
        <v>0</v>
      </c>
      <c r="J28" s="14">
        <f t="shared" si="2"/>
        <v>1690</v>
      </c>
      <c r="K28" s="14">
        <f t="shared" si="2"/>
        <v>39421</v>
      </c>
      <c r="L28" s="14">
        <f t="shared" si="2"/>
        <v>4450</v>
      </c>
      <c r="M28" s="14">
        <f t="shared" si="2"/>
        <v>0</v>
      </c>
      <c r="N28" s="14">
        <f t="shared" si="2"/>
        <v>0</v>
      </c>
      <c r="O28" s="14">
        <f>SUM(G28:N28)</f>
        <v>85028</v>
      </c>
      <c r="P28" s="1">
        <f>F28-O28</f>
        <v>-38988</v>
      </c>
    </row>
    <row r="29" spans="1:16" s="25" customFormat="1" ht="24.75" customHeight="1">
      <c r="A29" s="26"/>
      <c r="B29" s="26"/>
      <c r="C29" s="27"/>
      <c r="D29" s="43"/>
      <c r="E29" s="99" t="s">
        <v>31</v>
      </c>
      <c r="F29" s="14">
        <f>'11分類帳'!F17+'12分類帳'!F28</f>
        <v>352557</v>
      </c>
      <c r="G29" s="14">
        <f>'11分類帳'!G17+'12分類帳'!G28</f>
        <v>644</v>
      </c>
      <c r="H29" s="14">
        <f>'11分類帳'!H17+'12分類帳'!H28</f>
        <v>85615</v>
      </c>
      <c r="I29" s="14">
        <f>'11分類帳'!I17+'12分類帳'!I28</f>
        <v>2170</v>
      </c>
      <c r="J29" s="14">
        <f>'11分類帳'!J17+'12分類帳'!J28</f>
        <v>4064</v>
      </c>
      <c r="K29" s="14">
        <f>'11分類帳'!K17+'12分類帳'!K28</f>
        <v>76994</v>
      </c>
      <c r="L29" s="14">
        <f>'11分類帳'!L17+'12分類帳'!L28</f>
        <v>23320</v>
      </c>
      <c r="M29" s="14">
        <f>'11分類帳'!M17+'12分類帳'!M28</f>
        <v>0</v>
      </c>
      <c r="N29" s="14">
        <f>'11分類帳'!N17+'12分類帳'!N28</f>
        <v>2025</v>
      </c>
      <c r="O29" s="14">
        <f>SUM(G29:N29)</f>
        <v>194832</v>
      </c>
      <c r="P29" s="14">
        <f>F29-O29</f>
        <v>157725</v>
      </c>
    </row>
    <row r="30" spans="1:16" ht="33" customHeight="1">
      <c r="A30" s="30"/>
      <c r="B30" s="31"/>
      <c r="C30" s="31"/>
      <c r="D30" s="44"/>
      <c r="E30" s="100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2"/>
    </row>
    <row r="31" spans="1:16" s="23" customFormat="1" ht="63" customHeight="1">
      <c r="A31" s="29"/>
      <c r="B31" s="29"/>
      <c r="C31" s="29"/>
      <c r="D31" s="45"/>
      <c r="E31" s="48" t="s">
        <v>183</v>
      </c>
      <c r="F31" s="5" t="s">
        <v>35</v>
      </c>
      <c r="G31" s="5" t="s">
        <v>83</v>
      </c>
      <c r="H31" s="5" t="s">
        <v>36</v>
      </c>
      <c r="I31" s="5" t="s">
        <v>37</v>
      </c>
      <c r="J31" s="5" t="s">
        <v>191</v>
      </c>
      <c r="K31" s="5" t="s">
        <v>182</v>
      </c>
      <c r="L31" s="5" t="s">
        <v>192</v>
      </c>
      <c r="M31" s="5" t="s">
        <v>38</v>
      </c>
      <c r="N31" s="5" t="s">
        <v>206</v>
      </c>
      <c r="O31" s="172" t="s">
        <v>178</v>
      </c>
      <c r="P31" s="173"/>
    </row>
    <row r="32" spans="1:16" ht="34.5" customHeight="1">
      <c r="A32" s="28"/>
      <c r="B32" s="28"/>
      <c r="C32" s="28"/>
      <c r="D32" s="46"/>
      <c r="E32" s="101"/>
      <c r="F32" s="81">
        <v>27820</v>
      </c>
      <c r="G32" s="81" t="s">
        <v>33</v>
      </c>
      <c r="H32" s="81"/>
      <c r="I32" s="21"/>
      <c r="J32" s="21"/>
      <c r="K32" s="21">
        <v>18200</v>
      </c>
      <c r="L32" s="20"/>
      <c r="M32" s="82">
        <v>20</v>
      </c>
      <c r="N32" s="82" t="s">
        <v>33</v>
      </c>
      <c r="O32" s="174">
        <f>SUM(F32:N32)</f>
        <v>46040</v>
      </c>
      <c r="P32" s="175"/>
    </row>
    <row r="33" ht="16.5"/>
    <row r="34" spans="1:16" ht="16.5">
      <c r="A34" s="147" t="s">
        <v>226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</row>
    <row r="46" ht="16.5"/>
    <row r="47" ht="16.5"/>
    <row r="48" ht="16.5"/>
  </sheetData>
  <sheetProtection/>
  <mergeCells count="10">
    <mergeCell ref="A34:P34"/>
    <mergeCell ref="J1:P1"/>
    <mergeCell ref="A1:I1"/>
    <mergeCell ref="O31:P31"/>
    <mergeCell ref="O32:P32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horizontalDpi="600" verticalDpi="600" orientation="landscape" paperSize="9" scale="95" r:id="rId3"/>
  <headerFooter alignWithMargins="0">
    <oddFooter>&amp;C第 &amp;P 頁，共 &amp;N 頁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C1">
      <pane ySplit="3" topLeftCell="BM8" activePane="bottomLeft" state="frozen"/>
      <selection pane="topLeft" activeCell="A1" sqref="A1"/>
      <selection pane="bottomLeft" activeCell="J16" sqref="J16"/>
    </sheetView>
  </sheetViews>
  <sheetFormatPr defaultColWidth="8.875" defaultRowHeight="16.5"/>
  <cols>
    <col min="1" max="1" width="13.875" style="72" customWidth="1"/>
    <col min="2" max="2" width="12.625" style="78" customWidth="1"/>
    <col min="3" max="3" width="42.375" style="72" customWidth="1"/>
    <col min="4" max="4" width="14.875" style="72" customWidth="1"/>
    <col min="5" max="5" width="13.625" style="78" customWidth="1"/>
    <col min="6" max="6" width="12.625" style="72" customWidth="1"/>
    <col min="7" max="7" width="13.25390625" style="78" customWidth="1"/>
    <col min="8" max="8" width="11.75390625" style="72" customWidth="1"/>
    <col min="9" max="16384" width="8.875" style="72" customWidth="1"/>
  </cols>
  <sheetData>
    <row r="1" spans="1:8" ht="25.5">
      <c r="A1" s="178" t="str">
        <f>'11結算'!A1:C1</f>
        <v>   嘉義縣梅山鄉仁和國民小學</v>
      </c>
      <c r="B1" s="178"/>
      <c r="C1" s="178"/>
      <c r="D1" s="177" t="s">
        <v>399</v>
      </c>
      <c r="E1" s="177"/>
      <c r="F1" s="177"/>
      <c r="G1" s="177"/>
      <c r="H1" s="177"/>
    </row>
    <row r="2" spans="1:8" ht="25.5" customHeight="1">
      <c r="A2" s="176" t="s">
        <v>114</v>
      </c>
      <c r="B2" s="176"/>
      <c r="C2" s="176"/>
      <c r="D2" s="176" t="s">
        <v>115</v>
      </c>
      <c r="E2" s="176"/>
      <c r="F2" s="176"/>
      <c r="G2" s="176" t="s">
        <v>71</v>
      </c>
      <c r="H2" s="176"/>
    </row>
    <row r="3" spans="1:8" ht="25.5" customHeight="1">
      <c r="A3" s="4" t="s">
        <v>116</v>
      </c>
      <c r="B3" s="73" t="s">
        <v>117</v>
      </c>
      <c r="C3" s="4" t="s">
        <v>118</v>
      </c>
      <c r="D3" s="4" t="s">
        <v>119</v>
      </c>
      <c r="E3" s="73" t="s">
        <v>120</v>
      </c>
      <c r="F3" s="4" t="s">
        <v>121</v>
      </c>
      <c r="G3" s="73" t="s">
        <v>120</v>
      </c>
      <c r="H3" s="4" t="s">
        <v>121</v>
      </c>
    </row>
    <row r="4" spans="1:8" ht="25.5" customHeight="1">
      <c r="A4" s="4" t="s">
        <v>78</v>
      </c>
      <c r="B4" s="74">
        <f>'12分類帳'!P4</f>
        <v>196713</v>
      </c>
      <c r="C4" s="179" t="s">
        <v>263</v>
      </c>
      <c r="D4" s="4" t="s">
        <v>122</v>
      </c>
      <c r="E4" s="74">
        <f>'12分類帳'!G28</f>
        <v>0</v>
      </c>
      <c r="F4" s="75">
        <f>E4/E13</f>
        <v>0</v>
      </c>
      <c r="G4" s="74">
        <f>'12分類帳'!G29</f>
        <v>644</v>
      </c>
      <c r="H4" s="75">
        <f>G4/G13</f>
        <v>0.003305411841997208</v>
      </c>
    </row>
    <row r="5" spans="1:8" ht="25.5" customHeight="1">
      <c r="A5" s="4" t="s">
        <v>81</v>
      </c>
      <c r="B5" s="74">
        <v>27820</v>
      </c>
      <c r="C5" s="180"/>
      <c r="D5" s="4" t="s">
        <v>123</v>
      </c>
      <c r="E5" s="74">
        <f>'12分類帳'!H28</f>
        <v>39467</v>
      </c>
      <c r="F5" s="75">
        <f>E5/E13</f>
        <v>0.46416474573081806</v>
      </c>
      <c r="G5" s="74">
        <f>'12分類帳'!H29</f>
        <v>85615</v>
      </c>
      <c r="H5" s="75">
        <f>G5/G13</f>
        <v>0.43942986778352633</v>
      </c>
    </row>
    <row r="6" spans="1:8" ht="29.25" customHeight="1">
      <c r="A6" s="5" t="s">
        <v>83</v>
      </c>
      <c r="B6" s="74" t="s">
        <v>33</v>
      </c>
      <c r="C6" s="180"/>
      <c r="D6" s="4" t="s">
        <v>124</v>
      </c>
      <c r="E6" s="74">
        <f>'12分類帳'!I28</f>
        <v>0</v>
      </c>
      <c r="F6" s="75">
        <f>E6/(E13)</f>
        <v>0</v>
      </c>
      <c r="G6" s="74">
        <f>'12分類帳'!I29</f>
        <v>2170</v>
      </c>
      <c r="H6" s="75">
        <f>G6/G13</f>
        <v>0.011137800771947114</v>
      </c>
    </row>
    <row r="7" spans="1:8" ht="25.5" customHeight="1">
      <c r="A7" s="4" t="s">
        <v>85</v>
      </c>
      <c r="B7" s="74">
        <f>'12分類帳'!H32</f>
        <v>0</v>
      </c>
      <c r="C7" s="180"/>
      <c r="D7" s="4" t="s">
        <v>125</v>
      </c>
      <c r="E7" s="74">
        <f>'12分類帳'!J28</f>
        <v>1690</v>
      </c>
      <c r="F7" s="75">
        <f>E7/(E13)</f>
        <v>0.019875805616973233</v>
      </c>
      <c r="G7" s="74">
        <f>'12分類帳'!J29</f>
        <v>4064</v>
      </c>
      <c r="H7" s="75">
        <f>G7/G13</f>
        <v>0.020858996468752566</v>
      </c>
    </row>
    <row r="8" spans="1:8" ht="25.5" customHeight="1">
      <c r="A8" s="4" t="s">
        <v>18</v>
      </c>
      <c r="B8" s="74">
        <f>'12分類帳'!I32</f>
        <v>0</v>
      </c>
      <c r="C8" s="180"/>
      <c r="D8" s="4" t="s">
        <v>126</v>
      </c>
      <c r="E8" s="74">
        <f>'12分類帳'!K28</f>
        <v>39421</v>
      </c>
      <c r="F8" s="75">
        <f>E8/E13</f>
        <v>0.46362374747142115</v>
      </c>
      <c r="G8" s="74">
        <f>'12分類帳'!K29</f>
        <v>76994</v>
      </c>
      <c r="H8" s="75">
        <f>G8/G13</f>
        <v>0.39518148969368483</v>
      </c>
    </row>
    <row r="9" spans="1:8" ht="36" customHeight="1">
      <c r="A9" s="84" t="s">
        <v>191</v>
      </c>
      <c r="B9" s="74">
        <f>'12分類帳'!J32</f>
        <v>0</v>
      </c>
      <c r="C9" s="180"/>
      <c r="D9" s="4" t="s">
        <v>127</v>
      </c>
      <c r="E9" s="74">
        <f>'12分類帳'!L28</f>
        <v>4450</v>
      </c>
      <c r="F9" s="75">
        <f>E9/E13</f>
        <v>0.05233570118078751</v>
      </c>
      <c r="G9" s="74">
        <f>'12分類帳'!L29</f>
        <v>23320</v>
      </c>
      <c r="H9" s="75">
        <f>G9/G13</f>
        <v>0.11969286359530262</v>
      </c>
    </row>
    <row r="10" spans="1:8" ht="32.25" customHeight="1">
      <c r="A10" s="84" t="s">
        <v>181</v>
      </c>
      <c r="B10" s="74">
        <v>18200</v>
      </c>
      <c r="C10" s="180"/>
      <c r="D10" s="4" t="s">
        <v>128</v>
      </c>
      <c r="E10" s="74">
        <f>'12分類帳'!M28</f>
        <v>0</v>
      </c>
      <c r="F10" s="75">
        <f>E10/E13</f>
        <v>0</v>
      </c>
      <c r="G10" s="74">
        <f>'12分類帳'!M29</f>
        <v>0</v>
      </c>
      <c r="H10" s="75">
        <f>G10/G13</f>
        <v>0</v>
      </c>
    </row>
    <row r="11" spans="1:8" ht="39" customHeight="1">
      <c r="A11" s="48" t="s">
        <v>192</v>
      </c>
      <c r="B11" s="74"/>
      <c r="C11" s="180"/>
      <c r="D11" s="4" t="s">
        <v>129</v>
      </c>
      <c r="E11" s="74">
        <f>'12分類帳'!N28</f>
        <v>0</v>
      </c>
      <c r="F11" s="75">
        <f>E11/E13</f>
        <v>0</v>
      </c>
      <c r="G11" s="74">
        <f>'12分類帳'!N29</f>
        <v>2025</v>
      </c>
      <c r="H11" s="75">
        <f>G11/G13</f>
        <v>0.010393569844789357</v>
      </c>
    </row>
    <row r="12" spans="1:8" ht="25.5" customHeight="1">
      <c r="A12" s="4" t="s">
        <v>156</v>
      </c>
      <c r="B12" s="74">
        <v>20</v>
      </c>
      <c r="C12" s="181" t="s">
        <v>262</v>
      </c>
      <c r="D12" s="48"/>
      <c r="E12" s="74"/>
      <c r="F12" s="75"/>
      <c r="G12" s="74"/>
      <c r="H12" s="75"/>
    </row>
    <row r="13" spans="1:8" ht="33" customHeight="1">
      <c r="A13" s="4"/>
      <c r="B13" s="74"/>
      <c r="C13" s="181"/>
      <c r="D13" s="4" t="s">
        <v>130</v>
      </c>
      <c r="E13" s="74">
        <f>SUM(E4:E12)</f>
        <v>85028</v>
      </c>
      <c r="F13" s="75">
        <f>(E13-E8)/(E13-E8)</f>
        <v>1</v>
      </c>
      <c r="G13" s="74">
        <f>SUM(G4:G12)</f>
        <v>194832</v>
      </c>
      <c r="H13" s="76">
        <f>SUM(H4:H11)</f>
        <v>1</v>
      </c>
    </row>
    <row r="14" spans="1:8" ht="34.5" customHeight="1">
      <c r="A14" s="4" t="s">
        <v>131</v>
      </c>
      <c r="B14" s="74">
        <f>SUM(B5:B12)</f>
        <v>46040</v>
      </c>
      <c r="C14" s="181"/>
      <c r="D14" s="4" t="s">
        <v>132</v>
      </c>
      <c r="E14" s="74">
        <f>'12分類帳'!P29</f>
        <v>157725</v>
      </c>
      <c r="F14" s="75"/>
      <c r="G14" s="74">
        <f>E14</f>
        <v>157725</v>
      </c>
      <c r="H14" s="76"/>
    </row>
    <row r="15" spans="1:8" ht="39.75" customHeight="1">
      <c r="A15" s="4" t="s">
        <v>133</v>
      </c>
      <c r="B15" s="74">
        <f>B14+B4</f>
        <v>242753</v>
      </c>
      <c r="C15" s="182"/>
      <c r="D15" s="4" t="s">
        <v>133</v>
      </c>
      <c r="E15" s="74">
        <f>E13+E14</f>
        <v>242753</v>
      </c>
      <c r="F15" s="76">
        <f>SUM(F4:F11)</f>
        <v>1</v>
      </c>
      <c r="G15" s="74">
        <f>G13+G14</f>
        <v>352557</v>
      </c>
      <c r="H15" s="76">
        <f>H13+H14</f>
        <v>1</v>
      </c>
    </row>
    <row r="16" spans="1:8" ht="51.75" customHeight="1">
      <c r="A16" s="4" t="s">
        <v>134</v>
      </c>
      <c r="B16" s="183" t="s">
        <v>264</v>
      </c>
      <c r="C16" s="183"/>
      <c r="D16" s="183"/>
      <c r="E16" s="183"/>
      <c r="F16" s="183"/>
      <c r="G16" s="183"/>
      <c r="H16" s="183"/>
    </row>
    <row r="17" spans="1:8" ht="27" customHeight="1">
      <c r="A17" s="147" t="s">
        <v>113</v>
      </c>
      <c r="B17" s="147"/>
      <c r="C17" s="147"/>
      <c r="D17" s="147"/>
      <c r="E17" s="147"/>
      <c r="F17" s="147"/>
      <c r="G17" s="147"/>
      <c r="H17" s="147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67" header="0.5118110236220472" footer="0.81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pane ySplit="3" topLeftCell="BM13" activePane="bottomLeft" state="frozen"/>
      <selection pane="topLeft" activeCell="A1" sqref="A1"/>
      <selection pane="bottomLeft" activeCell="H8" sqref="H8"/>
    </sheetView>
  </sheetViews>
  <sheetFormatPr defaultColWidth="8.875" defaultRowHeight="16.5"/>
  <cols>
    <col min="1" max="2" width="2.75390625" style="22" customWidth="1"/>
    <col min="3" max="3" width="2.50390625" style="22" customWidth="1"/>
    <col min="4" max="4" width="4.00390625" style="22" customWidth="1"/>
    <col min="5" max="5" width="19.25390625" style="22" customWidth="1"/>
    <col min="6" max="6" width="10.50390625" style="22" customWidth="1"/>
    <col min="7" max="7" width="8.75390625" style="22" customWidth="1"/>
    <col min="8" max="8" width="10.625" style="22" customWidth="1"/>
    <col min="9" max="9" width="9.125" style="22" customWidth="1"/>
    <col min="10" max="10" width="8.75390625" style="22" customWidth="1"/>
    <col min="11" max="11" width="7.75390625" style="22" customWidth="1"/>
    <col min="12" max="12" width="8.625" style="22" customWidth="1"/>
    <col min="13" max="13" width="9.625" style="22" customWidth="1"/>
    <col min="14" max="14" width="9.25390625" style="22" customWidth="1"/>
    <col min="15" max="15" width="11.00390625" style="22" customWidth="1"/>
    <col min="16" max="16" width="11.125" style="22" customWidth="1"/>
    <col min="17" max="17" width="10.00390625" style="22" customWidth="1"/>
    <col min="18" max="16384" width="8.875" style="22" customWidth="1"/>
  </cols>
  <sheetData>
    <row r="1" spans="1:16" ht="33" customHeight="1">
      <c r="A1" s="170" t="str">
        <f>'12分類帳'!A1:I1</f>
        <v>嘉義縣梅山鄉仁和國民小學</v>
      </c>
      <c r="B1" s="171"/>
      <c r="C1" s="171"/>
      <c r="D1" s="171"/>
      <c r="E1" s="171"/>
      <c r="F1" s="171"/>
      <c r="G1" s="171"/>
      <c r="H1" s="171"/>
      <c r="I1" s="171"/>
      <c r="J1" s="168" t="s">
        <v>445</v>
      </c>
      <c r="K1" s="168"/>
      <c r="L1" s="168"/>
      <c r="M1" s="168"/>
      <c r="N1" s="168"/>
      <c r="O1" s="168"/>
      <c r="P1" s="169"/>
    </row>
    <row r="2" spans="1:16" s="23" customFormat="1" ht="16.5">
      <c r="A2" s="176" t="s">
        <v>446</v>
      </c>
      <c r="B2" s="176"/>
      <c r="C2" s="176" t="s">
        <v>4</v>
      </c>
      <c r="D2" s="176"/>
      <c r="E2" s="176" t="s">
        <v>12</v>
      </c>
      <c r="F2" s="4" t="s">
        <v>5</v>
      </c>
      <c r="G2" s="176" t="s">
        <v>13</v>
      </c>
      <c r="H2" s="176"/>
      <c r="I2" s="176"/>
      <c r="J2" s="176"/>
      <c r="K2" s="176"/>
      <c r="L2" s="176"/>
      <c r="M2" s="176"/>
      <c r="N2" s="176"/>
      <c r="O2" s="176"/>
      <c r="P2" s="176" t="s">
        <v>16</v>
      </c>
    </row>
    <row r="3" spans="1:16" s="23" customFormat="1" ht="28.5">
      <c r="A3" s="4" t="s">
        <v>0</v>
      </c>
      <c r="B3" s="4" t="s">
        <v>1</v>
      </c>
      <c r="C3" s="4" t="s">
        <v>2</v>
      </c>
      <c r="D3" s="4" t="s">
        <v>3</v>
      </c>
      <c r="E3" s="176"/>
      <c r="F3" s="4" t="s">
        <v>6</v>
      </c>
      <c r="G3" s="4" t="s">
        <v>7</v>
      </c>
      <c r="H3" s="4" t="s">
        <v>34</v>
      </c>
      <c r="I3" s="4" t="s">
        <v>8</v>
      </c>
      <c r="J3" s="4" t="s">
        <v>9</v>
      </c>
      <c r="K3" s="4" t="s">
        <v>17</v>
      </c>
      <c r="L3" s="5" t="s">
        <v>185</v>
      </c>
      <c r="M3" s="5" t="s">
        <v>186</v>
      </c>
      <c r="N3" s="4" t="s">
        <v>10</v>
      </c>
      <c r="O3" s="4" t="s">
        <v>11</v>
      </c>
      <c r="P3" s="176"/>
    </row>
    <row r="4" spans="1:16" s="24" customFormat="1" ht="19.5" customHeight="1">
      <c r="A4" s="1">
        <v>1</v>
      </c>
      <c r="B4" s="1">
        <v>1</v>
      </c>
      <c r="C4" s="1"/>
      <c r="D4" s="1"/>
      <c r="E4" s="104" t="s">
        <v>202</v>
      </c>
      <c r="F4" s="15"/>
      <c r="G4" s="1"/>
      <c r="H4" s="1"/>
      <c r="I4" s="1"/>
      <c r="J4" s="1"/>
      <c r="K4" s="1"/>
      <c r="L4" s="1"/>
      <c r="M4" s="1"/>
      <c r="N4" s="1"/>
      <c r="O4" s="1"/>
      <c r="P4" s="1">
        <f>'12分類帳'!P29</f>
        <v>157725</v>
      </c>
    </row>
    <row r="5" spans="1:16" s="24" customFormat="1" ht="36" customHeight="1">
      <c r="A5" s="1">
        <v>1</v>
      </c>
      <c r="B5" s="1">
        <v>29</v>
      </c>
      <c r="C5" s="1" t="s">
        <v>14</v>
      </c>
      <c r="D5" s="1">
        <v>1</v>
      </c>
      <c r="E5" s="104" t="s">
        <v>266</v>
      </c>
      <c r="F5" s="1">
        <v>28040</v>
      </c>
      <c r="G5" s="1"/>
      <c r="H5" s="1"/>
      <c r="I5" s="1"/>
      <c r="J5" s="1"/>
      <c r="K5" s="1"/>
      <c r="L5" s="1"/>
      <c r="M5" s="1"/>
      <c r="N5" s="1"/>
      <c r="O5" s="1">
        <f aca="true" t="shared" si="0" ref="O5:O18">SUM(G5:N5)</f>
        <v>0</v>
      </c>
      <c r="P5" s="1">
        <f aca="true" t="shared" si="1" ref="P5:P15">P4+F5-O5</f>
        <v>185765</v>
      </c>
    </row>
    <row r="6" spans="1:16" s="24" customFormat="1" ht="29.25" customHeight="1">
      <c r="A6" s="1">
        <v>12</v>
      </c>
      <c r="B6" s="1">
        <v>20</v>
      </c>
      <c r="C6" s="1" t="s">
        <v>15</v>
      </c>
      <c r="D6" s="1">
        <v>1</v>
      </c>
      <c r="E6" s="104" t="s">
        <v>267</v>
      </c>
      <c r="F6" s="1"/>
      <c r="G6" s="1"/>
      <c r="H6" s="1">
        <v>270</v>
      </c>
      <c r="I6" s="1"/>
      <c r="J6" s="1"/>
      <c r="K6" s="1"/>
      <c r="L6" s="1"/>
      <c r="M6" s="1"/>
      <c r="N6" s="1"/>
      <c r="O6" s="1">
        <f t="shared" si="0"/>
        <v>270</v>
      </c>
      <c r="P6" s="1">
        <f t="shared" si="1"/>
        <v>185495</v>
      </c>
    </row>
    <row r="7" spans="1:16" s="24" customFormat="1" ht="29.25" customHeight="1">
      <c r="A7" s="1">
        <v>1</v>
      </c>
      <c r="B7" s="1">
        <v>29</v>
      </c>
      <c r="C7" s="1" t="s">
        <v>15</v>
      </c>
      <c r="D7" s="1">
        <v>2</v>
      </c>
      <c r="E7" s="104" t="s">
        <v>268</v>
      </c>
      <c r="F7" s="1"/>
      <c r="G7" s="1"/>
      <c r="H7" s="1">
        <v>1560</v>
      </c>
      <c r="I7" s="1"/>
      <c r="J7" s="1"/>
      <c r="K7" s="1"/>
      <c r="L7" s="1" t="s">
        <v>33</v>
      </c>
      <c r="M7" s="1"/>
      <c r="N7" s="1"/>
      <c r="O7" s="1">
        <f t="shared" si="0"/>
        <v>1560</v>
      </c>
      <c r="P7" s="1">
        <f t="shared" si="1"/>
        <v>183935</v>
      </c>
    </row>
    <row r="8" spans="1:16" s="24" customFormat="1" ht="29.25" customHeight="1">
      <c r="A8" s="1">
        <v>1</v>
      </c>
      <c r="B8" s="1">
        <v>29</v>
      </c>
      <c r="C8" s="1" t="s">
        <v>15</v>
      </c>
      <c r="D8" s="1">
        <v>3</v>
      </c>
      <c r="E8" s="104" t="s">
        <v>269</v>
      </c>
      <c r="F8" s="1"/>
      <c r="G8" s="1" t="s">
        <v>33</v>
      </c>
      <c r="H8" s="1">
        <v>2436</v>
      </c>
      <c r="I8" s="1"/>
      <c r="J8" s="1"/>
      <c r="K8" s="1"/>
      <c r="L8" s="1"/>
      <c r="M8" s="1"/>
      <c r="N8" s="1"/>
      <c r="O8" s="1">
        <f t="shared" si="0"/>
        <v>2436</v>
      </c>
      <c r="P8" s="1">
        <f t="shared" si="1"/>
        <v>181499</v>
      </c>
    </row>
    <row r="9" spans="1:16" s="24" customFormat="1" ht="29.25" customHeight="1">
      <c r="A9" s="1">
        <v>1</v>
      </c>
      <c r="B9" s="1">
        <v>29</v>
      </c>
      <c r="C9" s="1" t="s">
        <v>15</v>
      </c>
      <c r="D9" s="1">
        <v>4</v>
      </c>
      <c r="E9" s="104" t="s">
        <v>276</v>
      </c>
      <c r="F9" s="1"/>
      <c r="G9" s="1"/>
      <c r="H9" s="1">
        <v>3795</v>
      </c>
      <c r="I9" s="1"/>
      <c r="J9" s="1" t="s">
        <v>33</v>
      </c>
      <c r="K9" s="1"/>
      <c r="L9" s="1"/>
      <c r="M9" s="1"/>
      <c r="N9" s="1"/>
      <c r="O9" s="1">
        <f t="shared" si="0"/>
        <v>3795</v>
      </c>
      <c r="P9" s="1">
        <f t="shared" si="1"/>
        <v>177704</v>
      </c>
    </row>
    <row r="10" spans="1:16" s="24" customFormat="1" ht="29.25" customHeight="1">
      <c r="A10" s="1">
        <v>1</v>
      </c>
      <c r="B10" s="1">
        <v>29</v>
      </c>
      <c r="C10" s="1" t="s">
        <v>15</v>
      </c>
      <c r="D10" s="1">
        <v>5</v>
      </c>
      <c r="E10" s="104" t="s">
        <v>270</v>
      </c>
      <c r="F10" s="1"/>
      <c r="G10" s="1"/>
      <c r="H10" s="1" t="s">
        <v>33</v>
      </c>
      <c r="I10" s="1"/>
      <c r="J10" s="1">
        <v>45</v>
      </c>
      <c r="K10" s="1"/>
      <c r="L10" s="1"/>
      <c r="M10" s="1"/>
      <c r="N10" s="1"/>
      <c r="O10" s="1">
        <f t="shared" si="0"/>
        <v>45</v>
      </c>
      <c r="P10" s="1">
        <f t="shared" si="1"/>
        <v>177659</v>
      </c>
    </row>
    <row r="11" spans="1:16" s="24" customFormat="1" ht="29.25" customHeight="1">
      <c r="A11" s="1">
        <v>1</v>
      </c>
      <c r="B11" s="1">
        <v>29</v>
      </c>
      <c r="C11" s="1" t="s">
        <v>15</v>
      </c>
      <c r="D11" s="1">
        <v>6</v>
      </c>
      <c r="E11" s="104" t="s">
        <v>275</v>
      </c>
      <c r="F11" s="1"/>
      <c r="G11" s="1"/>
      <c r="H11" s="1">
        <v>3869</v>
      </c>
      <c r="I11" s="1"/>
      <c r="J11" s="1"/>
      <c r="K11" s="1"/>
      <c r="L11" s="1"/>
      <c r="M11" s="1"/>
      <c r="N11" s="1"/>
      <c r="O11" s="1">
        <f t="shared" si="0"/>
        <v>3869</v>
      </c>
      <c r="P11" s="1">
        <f t="shared" si="1"/>
        <v>173790</v>
      </c>
    </row>
    <row r="12" spans="1:16" s="24" customFormat="1" ht="19.5" customHeight="1">
      <c r="A12" s="1">
        <v>1</v>
      </c>
      <c r="B12" s="1">
        <v>29</v>
      </c>
      <c r="C12" s="1" t="s">
        <v>15</v>
      </c>
      <c r="D12" s="1">
        <v>7</v>
      </c>
      <c r="E12" s="104" t="s">
        <v>271</v>
      </c>
      <c r="F12" s="1"/>
      <c r="G12" s="1"/>
      <c r="H12" s="1">
        <v>1350</v>
      </c>
      <c r="I12" s="1"/>
      <c r="J12" s="1"/>
      <c r="K12" s="1"/>
      <c r="L12" s="1"/>
      <c r="M12" s="1"/>
      <c r="N12" s="1"/>
      <c r="O12" s="1">
        <f t="shared" si="0"/>
        <v>1350</v>
      </c>
      <c r="P12" s="1">
        <f t="shared" si="1"/>
        <v>172440</v>
      </c>
    </row>
    <row r="13" spans="1:16" s="24" customFormat="1" ht="19.5" customHeight="1">
      <c r="A13" s="1">
        <v>1</v>
      </c>
      <c r="B13" s="1">
        <v>29</v>
      </c>
      <c r="C13" s="1" t="s">
        <v>15</v>
      </c>
      <c r="D13" s="1">
        <v>8</v>
      </c>
      <c r="E13" s="104" t="s">
        <v>272</v>
      </c>
      <c r="F13" s="1"/>
      <c r="G13" s="1"/>
      <c r="H13" s="1" t="s">
        <v>33</v>
      </c>
      <c r="I13" s="1"/>
      <c r="J13" s="1"/>
      <c r="K13" s="1"/>
      <c r="L13" s="1">
        <v>3587</v>
      </c>
      <c r="M13" s="1"/>
      <c r="N13" s="1"/>
      <c r="O13" s="1">
        <f t="shared" si="0"/>
        <v>3587</v>
      </c>
      <c r="P13" s="1">
        <f t="shared" si="1"/>
        <v>168853</v>
      </c>
    </row>
    <row r="14" spans="1:16" s="24" customFormat="1" ht="19.5" customHeight="1">
      <c r="A14" s="201">
        <v>1</v>
      </c>
      <c r="B14" s="201">
        <v>29</v>
      </c>
      <c r="C14" s="201" t="s">
        <v>15</v>
      </c>
      <c r="D14" s="199">
        <v>9</v>
      </c>
      <c r="E14" s="104" t="s">
        <v>273</v>
      </c>
      <c r="F14" s="1"/>
      <c r="G14" s="1"/>
      <c r="H14" s="1" t="s">
        <v>33</v>
      </c>
      <c r="I14" s="1"/>
      <c r="J14" s="1"/>
      <c r="K14" s="1">
        <v>636</v>
      </c>
      <c r="L14" s="1"/>
      <c r="M14" s="1"/>
      <c r="N14" s="1"/>
      <c r="O14" s="1">
        <f t="shared" si="0"/>
        <v>636</v>
      </c>
      <c r="P14" s="1">
        <f t="shared" si="1"/>
        <v>168217</v>
      </c>
    </row>
    <row r="15" spans="1:16" s="24" customFormat="1" ht="19.5" customHeight="1">
      <c r="A15" s="202"/>
      <c r="B15" s="202"/>
      <c r="C15" s="202"/>
      <c r="D15" s="200"/>
      <c r="E15" s="104" t="s">
        <v>274</v>
      </c>
      <c r="F15" s="1"/>
      <c r="G15" s="1"/>
      <c r="H15" s="1" t="s">
        <v>33</v>
      </c>
      <c r="I15" s="1"/>
      <c r="J15" s="1"/>
      <c r="K15" s="1">
        <v>594</v>
      </c>
      <c r="L15" s="1"/>
      <c r="M15" s="1"/>
      <c r="N15" s="1"/>
      <c r="O15" s="1">
        <f t="shared" si="0"/>
        <v>594</v>
      </c>
      <c r="P15" s="1">
        <f t="shared" si="1"/>
        <v>167623</v>
      </c>
    </row>
    <row r="16" spans="1:16" s="24" customFormat="1" ht="19.5" customHeight="1">
      <c r="A16" s="2"/>
      <c r="B16" s="2"/>
      <c r="C16" s="1"/>
      <c r="D16" s="1"/>
      <c r="E16" s="104" t="s">
        <v>40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s="25" customFormat="1" ht="19.5" customHeight="1">
      <c r="A17" s="26"/>
      <c r="B17" s="26"/>
      <c r="C17" s="27"/>
      <c r="D17" s="14"/>
      <c r="E17" s="13" t="s">
        <v>30</v>
      </c>
      <c r="F17" s="14">
        <f aca="true" t="shared" si="2" ref="F17:N17">SUM(F5:F16)</f>
        <v>28040</v>
      </c>
      <c r="G17" s="14">
        <f t="shared" si="2"/>
        <v>0</v>
      </c>
      <c r="H17" s="14">
        <f t="shared" si="2"/>
        <v>13280</v>
      </c>
      <c r="I17" s="14">
        <f t="shared" si="2"/>
        <v>0</v>
      </c>
      <c r="J17" s="14">
        <f t="shared" si="2"/>
        <v>45</v>
      </c>
      <c r="K17" s="14">
        <f t="shared" si="2"/>
        <v>1230</v>
      </c>
      <c r="L17" s="14">
        <f t="shared" si="2"/>
        <v>3587</v>
      </c>
      <c r="M17" s="14">
        <f t="shared" si="2"/>
        <v>0</v>
      </c>
      <c r="N17" s="14">
        <f t="shared" si="2"/>
        <v>0</v>
      </c>
      <c r="O17" s="14">
        <f t="shared" si="0"/>
        <v>18142</v>
      </c>
      <c r="P17" s="1">
        <f>F17-O17</f>
        <v>9898</v>
      </c>
    </row>
    <row r="18" spans="1:16" s="25" customFormat="1" ht="24" customHeight="1">
      <c r="A18" s="26"/>
      <c r="B18" s="26"/>
      <c r="C18" s="27"/>
      <c r="D18" s="14"/>
      <c r="E18" s="13" t="s">
        <v>31</v>
      </c>
      <c r="F18" s="14">
        <f>'12分類帳'!F29+'01分類帳'!F17</f>
        <v>380597</v>
      </c>
      <c r="G18" s="14">
        <f>'12分類帳'!G29+'01分類帳'!G17</f>
        <v>644</v>
      </c>
      <c r="H18" s="14">
        <f>'12分類帳'!H29+'01分類帳'!H17</f>
        <v>98895</v>
      </c>
      <c r="I18" s="14">
        <f>'12分類帳'!I29+'01分類帳'!I17</f>
        <v>2170</v>
      </c>
      <c r="J18" s="14">
        <f>'12分類帳'!J29+'01分類帳'!J17</f>
        <v>4109</v>
      </c>
      <c r="K18" s="14">
        <f>'12分類帳'!K29+'01分類帳'!K17</f>
        <v>78224</v>
      </c>
      <c r="L18" s="14">
        <f>'12分類帳'!L29+'01分類帳'!L17</f>
        <v>26907</v>
      </c>
      <c r="M18" s="14">
        <f>'12分類帳'!M29+'01分類帳'!M17</f>
        <v>0</v>
      </c>
      <c r="N18" s="14">
        <f>'12分類帳'!N29+'01分類帳'!N17</f>
        <v>2025</v>
      </c>
      <c r="O18" s="14">
        <f t="shared" si="0"/>
        <v>212974</v>
      </c>
      <c r="P18" s="14">
        <f>F18-O18</f>
        <v>167623</v>
      </c>
    </row>
    <row r="19" spans="1:16" ht="33" customHeigh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</row>
    <row r="20" spans="1:16" s="23" customFormat="1" ht="57.75" customHeight="1">
      <c r="A20" s="29"/>
      <c r="B20" s="29"/>
      <c r="C20" s="29"/>
      <c r="D20" s="29"/>
      <c r="E20" s="48" t="s">
        <v>183</v>
      </c>
      <c r="F20" s="5" t="s">
        <v>35</v>
      </c>
      <c r="G20" s="5" t="s">
        <v>83</v>
      </c>
      <c r="H20" s="5" t="s">
        <v>36</v>
      </c>
      <c r="I20" s="5" t="s">
        <v>37</v>
      </c>
      <c r="J20" s="5" t="s">
        <v>191</v>
      </c>
      <c r="K20" s="5" t="s">
        <v>182</v>
      </c>
      <c r="L20" s="5" t="s">
        <v>192</v>
      </c>
      <c r="M20" s="5" t="s">
        <v>38</v>
      </c>
      <c r="N20" s="5"/>
      <c r="O20" s="172" t="s">
        <v>178</v>
      </c>
      <c r="P20" s="173"/>
    </row>
    <row r="21" spans="1:16" ht="39" customHeight="1">
      <c r="A21" s="28"/>
      <c r="B21" s="28"/>
      <c r="C21" s="28"/>
      <c r="D21" s="28"/>
      <c r="E21" s="19"/>
      <c r="F21" s="81">
        <v>28040</v>
      </c>
      <c r="G21" s="81"/>
      <c r="H21" s="81"/>
      <c r="I21" s="21"/>
      <c r="J21" s="21"/>
      <c r="K21" s="21"/>
      <c r="L21" s="20"/>
      <c r="M21" s="82"/>
      <c r="N21" s="82"/>
      <c r="O21" s="174">
        <f>SUM(F21:N21)</f>
        <v>28040</v>
      </c>
      <c r="P21" s="175"/>
    </row>
    <row r="23" spans="1:16" ht="16.5">
      <c r="A23" s="147" t="s">
        <v>226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</row>
  </sheetData>
  <sheetProtection/>
  <mergeCells count="14">
    <mergeCell ref="D14:D15"/>
    <mergeCell ref="C14:C15"/>
    <mergeCell ref="B14:B15"/>
    <mergeCell ref="A14:A15"/>
    <mergeCell ref="A23:P23"/>
    <mergeCell ref="J1:P1"/>
    <mergeCell ref="A1:I1"/>
    <mergeCell ref="O20:P20"/>
    <mergeCell ref="O21:P21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7"/>
  <sheetViews>
    <sheetView zoomScale="85" zoomScaleNormal="85" zoomScalePageLayoutView="0" workbookViewId="0" topLeftCell="A1">
      <pane ySplit="3" topLeftCell="BM4" activePane="bottomLeft" state="frozen"/>
      <selection pane="topLeft" activeCell="A1" sqref="A1"/>
      <selection pane="bottomLeft" activeCell="H4" sqref="H4:H15"/>
    </sheetView>
  </sheetViews>
  <sheetFormatPr defaultColWidth="8.875" defaultRowHeight="16.5"/>
  <cols>
    <col min="1" max="1" width="13.875" style="72" customWidth="1"/>
    <col min="2" max="2" width="12.625" style="78" customWidth="1"/>
    <col min="3" max="3" width="42.375" style="72" customWidth="1"/>
    <col min="4" max="4" width="14.875" style="72" customWidth="1"/>
    <col min="5" max="5" width="13.625" style="78" customWidth="1"/>
    <col min="6" max="6" width="12.625" style="72" customWidth="1"/>
    <col min="7" max="7" width="13.25390625" style="78" customWidth="1"/>
    <col min="8" max="8" width="11.75390625" style="72" customWidth="1"/>
    <col min="9" max="16384" width="8.875" style="72" customWidth="1"/>
  </cols>
  <sheetData>
    <row r="1" spans="1:8" ht="25.5">
      <c r="A1" s="178" t="str">
        <f>'12結算'!A1:C1</f>
        <v>   嘉義縣梅山鄉仁和國民小學</v>
      </c>
      <c r="B1" s="178"/>
      <c r="C1" s="178"/>
      <c r="D1" s="177" t="s">
        <v>398</v>
      </c>
      <c r="E1" s="177"/>
      <c r="F1" s="177"/>
      <c r="G1" s="177"/>
      <c r="H1" s="177"/>
    </row>
    <row r="2" spans="1:8" ht="25.5" customHeight="1">
      <c r="A2" s="176" t="s">
        <v>114</v>
      </c>
      <c r="B2" s="176"/>
      <c r="C2" s="176"/>
      <c r="D2" s="176" t="s">
        <v>115</v>
      </c>
      <c r="E2" s="176"/>
      <c r="F2" s="176"/>
      <c r="G2" s="176" t="s">
        <v>71</v>
      </c>
      <c r="H2" s="176"/>
    </row>
    <row r="3" spans="1:8" ht="25.5" customHeight="1">
      <c r="A3" s="4" t="s">
        <v>116</v>
      </c>
      <c r="B3" s="73" t="s">
        <v>117</v>
      </c>
      <c r="C3" s="4" t="s">
        <v>118</v>
      </c>
      <c r="D3" s="4" t="s">
        <v>119</v>
      </c>
      <c r="E3" s="73" t="s">
        <v>120</v>
      </c>
      <c r="F3" s="4" t="s">
        <v>121</v>
      </c>
      <c r="G3" s="73" t="s">
        <v>120</v>
      </c>
      <c r="H3" s="4" t="s">
        <v>121</v>
      </c>
    </row>
    <row r="4" spans="1:8" ht="25.5" customHeight="1">
      <c r="A4" s="4" t="s">
        <v>78</v>
      </c>
      <c r="B4" s="74">
        <f>'01分類帳'!P4</f>
        <v>157725</v>
      </c>
      <c r="C4" s="179" t="s">
        <v>277</v>
      </c>
      <c r="D4" s="4" t="s">
        <v>135</v>
      </c>
      <c r="E4" s="74">
        <f>'01分類帳'!G17</f>
        <v>0</v>
      </c>
      <c r="F4" s="75">
        <f>E4/E13</f>
        <v>0</v>
      </c>
      <c r="G4" s="74">
        <f>'01分類帳'!G18</f>
        <v>644</v>
      </c>
      <c r="H4" s="75">
        <f>G4/G13</f>
        <v>0.003023843286034915</v>
      </c>
    </row>
    <row r="5" spans="1:8" ht="25.5" customHeight="1">
      <c r="A5" s="4" t="s">
        <v>81</v>
      </c>
      <c r="B5" s="74">
        <f>'01分類帳'!F21</f>
        <v>28040</v>
      </c>
      <c r="C5" s="180"/>
      <c r="D5" s="4" t="s">
        <v>136</v>
      </c>
      <c r="E5" s="74">
        <f>'01分類帳'!H17</f>
        <v>13280</v>
      </c>
      <c r="F5" s="75">
        <f>E5/E13</f>
        <v>0.7320030867600044</v>
      </c>
      <c r="G5" s="74">
        <f>'01分類帳'!H18</f>
        <v>98895</v>
      </c>
      <c r="H5" s="75">
        <f>G5/G13</f>
        <v>0.4643524561683586</v>
      </c>
    </row>
    <row r="6" spans="1:8" ht="29.25" customHeight="1">
      <c r="A6" s="5" t="s">
        <v>83</v>
      </c>
      <c r="B6" s="74"/>
      <c r="C6" s="180"/>
      <c r="D6" s="4" t="s">
        <v>137</v>
      </c>
      <c r="E6" s="74">
        <f>'01分類帳'!I17</f>
        <v>0</v>
      </c>
      <c r="F6" s="75">
        <f>E6/E13</f>
        <v>0</v>
      </c>
      <c r="G6" s="74">
        <f>'01分類帳'!I18</f>
        <v>2170</v>
      </c>
      <c r="H6" s="75">
        <f>G6/G13</f>
        <v>0.010189037159465475</v>
      </c>
    </row>
    <row r="7" spans="1:8" ht="25.5" customHeight="1">
      <c r="A7" s="4" t="s">
        <v>85</v>
      </c>
      <c r="B7" s="74"/>
      <c r="C7" s="180"/>
      <c r="D7" s="4" t="s">
        <v>138</v>
      </c>
      <c r="E7" s="74">
        <f>'01分類帳'!J17</f>
        <v>45</v>
      </c>
      <c r="F7" s="75">
        <f>E7/(E13-E8)</f>
        <v>0.002660832544938505</v>
      </c>
      <c r="G7" s="74">
        <f>'01分類帳'!J18</f>
        <v>4109</v>
      </c>
      <c r="H7" s="75">
        <f>G7/G13</f>
        <v>0.019293434879374946</v>
      </c>
    </row>
    <row r="8" spans="1:8" ht="25.5" customHeight="1">
      <c r="A8" s="4" t="s">
        <v>18</v>
      </c>
      <c r="B8" s="74">
        <f>'01分類帳'!H21</f>
        <v>0</v>
      </c>
      <c r="C8" s="180"/>
      <c r="D8" s="4" t="s">
        <v>139</v>
      </c>
      <c r="E8" s="74">
        <f>'01分類帳'!K17</f>
        <v>1230</v>
      </c>
      <c r="F8" s="75">
        <f>E8/E13</f>
        <v>0.06779847866828353</v>
      </c>
      <c r="G8" s="74">
        <f>'01分類帳'!K18</f>
        <v>78224</v>
      </c>
      <c r="H8" s="75">
        <f>G8/G13</f>
        <v>0.36729366025899873</v>
      </c>
    </row>
    <row r="9" spans="1:8" ht="33" customHeight="1">
      <c r="A9" s="84" t="s">
        <v>191</v>
      </c>
      <c r="B9" s="74">
        <f>'01分類帳'!I21</f>
        <v>0</v>
      </c>
      <c r="C9" s="180"/>
      <c r="D9" s="4" t="s">
        <v>140</v>
      </c>
      <c r="E9" s="74">
        <f>'01分類帳'!L17</f>
        <v>3587</v>
      </c>
      <c r="F9" s="75">
        <f>E9/E13</f>
        <v>0.19771800242531143</v>
      </c>
      <c r="G9" s="74">
        <f>'01分類帳'!L18</f>
        <v>26907</v>
      </c>
      <c r="H9" s="75">
        <f>G9/G13</f>
        <v>0.12633936536854265</v>
      </c>
    </row>
    <row r="10" spans="1:8" ht="30.75" customHeight="1">
      <c r="A10" s="84" t="s">
        <v>181</v>
      </c>
      <c r="B10" s="74">
        <f>'01分類帳'!J21</f>
        <v>0</v>
      </c>
      <c r="C10" s="180"/>
      <c r="D10" s="4" t="s">
        <v>141</v>
      </c>
      <c r="E10" s="74">
        <f>'01分類帳'!M17</f>
        <v>0</v>
      </c>
      <c r="F10" s="75">
        <f>E10/E13</f>
        <v>0</v>
      </c>
      <c r="G10" s="74">
        <f>'01分類帳'!M18</f>
        <v>0</v>
      </c>
      <c r="H10" s="75">
        <f>G10/G13</f>
        <v>0</v>
      </c>
    </row>
    <row r="11" spans="1:8" ht="39.75" customHeight="1">
      <c r="A11" s="48" t="s">
        <v>192</v>
      </c>
      <c r="B11" s="74">
        <f>'01分類帳'!K21</f>
        <v>0</v>
      </c>
      <c r="C11" s="180"/>
      <c r="D11" s="4" t="s">
        <v>142</v>
      </c>
      <c r="E11" s="74">
        <f>'01分類帳'!N17</f>
        <v>0</v>
      </c>
      <c r="F11" s="75">
        <f>E11/E13</f>
        <v>0</v>
      </c>
      <c r="G11" s="74">
        <f>'01分類帳'!N18</f>
        <v>2025</v>
      </c>
      <c r="H11" s="75">
        <f>G11/G13</f>
        <v>0.009508202879224693</v>
      </c>
    </row>
    <row r="12" spans="1:8" ht="25.5" customHeight="1">
      <c r="A12" s="4" t="s">
        <v>156</v>
      </c>
      <c r="B12" s="74">
        <f>'01分類帳'!M21</f>
        <v>0</v>
      </c>
      <c r="C12" s="181" t="s">
        <v>88</v>
      </c>
      <c r="D12" s="48"/>
      <c r="E12" s="74"/>
      <c r="F12" s="75"/>
      <c r="G12" s="74"/>
      <c r="H12" s="75"/>
    </row>
    <row r="13" spans="1:8" ht="30.75" customHeight="1">
      <c r="A13" s="4"/>
      <c r="B13" s="74"/>
      <c r="C13" s="181"/>
      <c r="D13" s="4" t="s">
        <v>143</v>
      </c>
      <c r="E13" s="74">
        <f>SUM(E4:E12)</f>
        <v>18142</v>
      </c>
      <c r="F13" s="75">
        <f>(E13-E8)/(E13-E8)</f>
        <v>1</v>
      </c>
      <c r="G13" s="74">
        <f>SUM(G4:G12)</f>
        <v>212974</v>
      </c>
      <c r="H13" s="76">
        <f>SUM(H4:H11)</f>
        <v>1</v>
      </c>
    </row>
    <row r="14" spans="1:8" ht="35.25" customHeight="1">
      <c r="A14" s="4" t="s">
        <v>144</v>
      </c>
      <c r="B14" s="74">
        <f>SUM(B5:B12)</f>
        <v>28040</v>
      </c>
      <c r="C14" s="181"/>
      <c r="D14" s="4" t="s">
        <v>145</v>
      </c>
      <c r="E14" s="74">
        <f>'01分類帳'!P18</f>
        <v>167623</v>
      </c>
      <c r="F14" s="75"/>
      <c r="G14" s="74">
        <f>E14</f>
        <v>167623</v>
      </c>
      <c r="H14" s="76"/>
    </row>
    <row r="15" spans="1:8" ht="38.25" customHeight="1">
      <c r="A15" s="4" t="s">
        <v>146</v>
      </c>
      <c r="B15" s="74">
        <f>B14+B4</f>
        <v>185765</v>
      </c>
      <c r="C15" s="182"/>
      <c r="D15" s="4" t="s">
        <v>146</v>
      </c>
      <c r="E15" s="74">
        <f>E13+E14</f>
        <v>185765</v>
      </c>
      <c r="F15" s="76">
        <f>SUM(F4:F11)</f>
        <v>1.0001804003985377</v>
      </c>
      <c r="G15" s="74">
        <f>G13+G14</f>
        <v>380597</v>
      </c>
      <c r="H15" s="76">
        <f>H13+H14</f>
        <v>1</v>
      </c>
    </row>
    <row r="16" spans="1:8" ht="75" customHeight="1">
      <c r="A16" s="4" t="s">
        <v>147</v>
      </c>
      <c r="B16" s="183" t="s">
        <v>93</v>
      </c>
      <c r="C16" s="183"/>
      <c r="D16" s="183"/>
      <c r="E16" s="183"/>
      <c r="F16" s="183"/>
      <c r="G16" s="183"/>
      <c r="H16" s="183"/>
    </row>
    <row r="17" spans="1:8" ht="27" customHeight="1">
      <c r="A17" s="147" t="s">
        <v>148</v>
      </c>
      <c r="B17" s="147"/>
      <c r="C17" s="147"/>
      <c r="D17" s="147"/>
      <c r="E17" s="147"/>
      <c r="F17" s="147"/>
      <c r="G17" s="147"/>
      <c r="H17" s="147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pane ySplit="3" topLeftCell="BM7" activePane="bottomLeft" state="frozen"/>
      <selection pane="topLeft" activeCell="A1" sqref="A1"/>
      <selection pane="bottomLeft" activeCell="H10" sqref="H10"/>
    </sheetView>
  </sheetViews>
  <sheetFormatPr defaultColWidth="8.875" defaultRowHeight="16.5"/>
  <cols>
    <col min="1" max="2" width="2.75390625" style="22" customWidth="1"/>
    <col min="3" max="3" width="2.50390625" style="22" customWidth="1"/>
    <col min="4" max="4" width="4.00390625" style="22" customWidth="1"/>
    <col min="5" max="5" width="19.25390625" style="22" customWidth="1"/>
    <col min="6" max="6" width="10.50390625" style="22" customWidth="1"/>
    <col min="7" max="7" width="8.625" style="22" customWidth="1"/>
    <col min="8" max="8" width="10.25390625" style="22" customWidth="1"/>
    <col min="9" max="9" width="8.75390625" style="22" customWidth="1"/>
    <col min="10" max="11" width="8.625" style="22" customWidth="1"/>
    <col min="12" max="13" width="8.75390625" style="22" customWidth="1"/>
    <col min="14" max="14" width="8.25390625" style="22" customWidth="1"/>
    <col min="15" max="15" width="10.25390625" style="22" customWidth="1"/>
    <col min="16" max="16" width="10.75390625" style="22" customWidth="1"/>
    <col min="17" max="17" width="6.25390625" style="22" customWidth="1"/>
    <col min="18" max="16384" width="8.875" style="22" customWidth="1"/>
  </cols>
  <sheetData>
    <row r="1" spans="1:16" ht="33" customHeight="1">
      <c r="A1" s="170" t="str">
        <f>'01分類帳'!A1:I1</f>
        <v>嘉義縣梅山鄉仁和國民小學</v>
      </c>
      <c r="B1" s="171"/>
      <c r="C1" s="171"/>
      <c r="D1" s="171"/>
      <c r="E1" s="171"/>
      <c r="F1" s="171"/>
      <c r="G1" s="171"/>
      <c r="H1" s="171"/>
      <c r="I1" s="171"/>
      <c r="J1" s="168" t="s">
        <v>447</v>
      </c>
      <c r="K1" s="168"/>
      <c r="L1" s="168"/>
      <c r="M1" s="168"/>
      <c r="N1" s="168"/>
      <c r="O1" s="168"/>
      <c r="P1" s="169"/>
    </row>
    <row r="2" spans="1:16" s="23" customFormat="1" ht="16.5">
      <c r="A2" s="176" t="s">
        <v>446</v>
      </c>
      <c r="B2" s="176"/>
      <c r="C2" s="176" t="s">
        <v>4</v>
      </c>
      <c r="D2" s="176"/>
      <c r="E2" s="176" t="s">
        <v>12</v>
      </c>
      <c r="F2" s="4" t="s">
        <v>5</v>
      </c>
      <c r="G2" s="176" t="s">
        <v>13</v>
      </c>
      <c r="H2" s="176"/>
      <c r="I2" s="176"/>
      <c r="J2" s="176"/>
      <c r="K2" s="176"/>
      <c r="L2" s="176"/>
      <c r="M2" s="176"/>
      <c r="N2" s="176"/>
      <c r="O2" s="176"/>
      <c r="P2" s="176" t="s">
        <v>16</v>
      </c>
    </row>
    <row r="3" spans="1:16" s="23" customFormat="1" ht="28.5">
      <c r="A3" s="4" t="s">
        <v>0</v>
      </c>
      <c r="B3" s="4" t="s">
        <v>1</v>
      </c>
      <c r="C3" s="4" t="s">
        <v>2</v>
      </c>
      <c r="D3" s="4" t="s">
        <v>3</v>
      </c>
      <c r="E3" s="176"/>
      <c r="F3" s="4" t="s">
        <v>6</v>
      </c>
      <c r="G3" s="4" t="s">
        <v>7</v>
      </c>
      <c r="H3" s="4" t="s">
        <v>34</v>
      </c>
      <c r="I3" s="4" t="s">
        <v>8</v>
      </c>
      <c r="J3" s="4" t="s">
        <v>9</v>
      </c>
      <c r="K3" s="4" t="s">
        <v>17</v>
      </c>
      <c r="L3" s="5" t="s">
        <v>179</v>
      </c>
      <c r="M3" s="5" t="s">
        <v>184</v>
      </c>
      <c r="N3" s="4" t="s">
        <v>10</v>
      </c>
      <c r="O3" s="4" t="s">
        <v>11</v>
      </c>
      <c r="P3" s="176"/>
    </row>
    <row r="4" spans="1:16" s="24" customFormat="1" ht="19.5" customHeight="1">
      <c r="A4" s="29">
        <v>2</v>
      </c>
      <c r="B4" s="29">
        <v>1</v>
      </c>
      <c r="C4" s="29"/>
      <c r="D4" s="29"/>
      <c r="E4" s="94" t="s">
        <v>280</v>
      </c>
      <c r="F4" s="15"/>
      <c r="G4" s="1"/>
      <c r="H4" s="1"/>
      <c r="I4" s="1"/>
      <c r="J4" s="1"/>
      <c r="K4" s="1"/>
      <c r="L4" s="1"/>
      <c r="M4" s="1"/>
      <c r="N4" s="1"/>
      <c r="O4" s="1"/>
      <c r="P4" s="1">
        <f>'01分類帳'!P18</f>
        <v>167623</v>
      </c>
    </row>
    <row r="5" spans="1:16" s="24" customFormat="1" ht="65.25" customHeight="1">
      <c r="A5" s="29">
        <v>2</v>
      </c>
      <c r="B5" s="29">
        <v>27</v>
      </c>
      <c r="C5" s="29" t="s">
        <v>278</v>
      </c>
      <c r="D5" s="29">
        <v>1</v>
      </c>
      <c r="E5" s="94" t="s">
        <v>388</v>
      </c>
      <c r="F5" s="1">
        <v>30000</v>
      </c>
      <c r="G5" s="1"/>
      <c r="H5" s="1"/>
      <c r="I5" s="1"/>
      <c r="J5" s="1"/>
      <c r="K5" s="1"/>
      <c r="L5" s="1"/>
      <c r="M5" s="1"/>
      <c r="N5" s="1"/>
      <c r="O5" s="1">
        <f>SUM(G5:N5)</f>
        <v>0</v>
      </c>
      <c r="P5" s="1">
        <f aca="true" t="shared" si="0" ref="P5:P12">P4+F5-O5</f>
        <v>197623</v>
      </c>
    </row>
    <row r="6" spans="1:16" s="24" customFormat="1" ht="50.25" customHeight="1">
      <c r="A6" s="29">
        <v>2</v>
      </c>
      <c r="B6" s="29">
        <v>27</v>
      </c>
      <c r="C6" s="29" t="s">
        <v>278</v>
      </c>
      <c r="D6" s="29">
        <v>2</v>
      </c>
      <c r="E6" s="94" t="s">
        <v>281</v>
      </c>
      <c r="F6" s="1">
        <v>200</v>
      </c>
      <c r="G6" s="1"/>
      <c r="H6" s="1"/>
      <c r="I6" s="1"/>
      <c r="J6" s="1"/>
      <c r="K6" s="1"/>
      <c r="L6" s="1"/>
      <c r="M6" s="1"/>
      <c r="N6" s="1"/>
      <c r="O6" s="1">
        <f aca="true" t="shared" si="1" ref="O6:O15">SUM(G6:N6)</f>
        <v>0</v>
      </c>
      <c r="P6" s="1">
        <f t="shared" si="0"/>
        <v>197823</v>
      </c>
    </row>
    <row r="7" spans="1:16" s="24" customFormat="1" ht="39.75" customHeight="1">
      <c r="A7" s="29">
        <v>2</v>
      </c>
      <c r="B7" s="29">
        <v>27</v>
      </c>
      <c r="C7" s="29" t="s">
        <v>279</v>
      </c>
      <c r="D7" s="29">
        <v>1</v>
      </c>
      <c r="E7" s="94" t="s">
        <v>282</v>
      </c>
      <c r="F7" s="1"/>
      <c r="G7" s="1" t="s">
        <v>33</v>
      </c>
      <c r="H7" s="1">
        <v>5434</v>
      </c>
      <c r="I7" s="1"/>
      <c r="J7" s="1"/>
      <c r="K7" s="1"/>
      <c r="L7" s="1"/>
      <c r="M7" s="1"/>
      <c r="N7" s="1"/>
      <c r="O7" s="1">
        <f t="shared" si="1"/>
        <v>5434</v>
      </c>
      <c r="P7" s="1">
        <f t="shared" si="0"/>
        <v>192389</v>
      </c>
    </row>
    <row r="8" spans="1:16" s="24" customFormat="1" ht="39.75" customHeight="1">
      <c r="A8" s="29">
        <v>2</v>
      </c>
      <c r="B8" s="29">
        <v>27</v>
      </c>
      <c r="C8" s="29" t="s">
        <v>279</v>
      </c>
      <c r="D8" s="29">
        <v>2</v>
      </c>
      <c r="E8" s="94" t="s">
        <v>283</v>
      </c>
      <c r="F8" s="1"/>
      <c r="G8" s="1"/>
      <c r="H8" s="1">
        <v>5340</v>
      </c>
      <c r="I8" s="1"/>
      <c r="J8" s="1"/>
      <c r="K8" s="1"/>
      <c r="L8" s="1"/>
      <c r="M8" s="1"/>
      <c r="N8" s="1" t="s">
        <v>33</v>
      </c>
      <c r="O8" s="1">
        <f t="shared" si="1"/>
        <v>5340</v>
      </c>
      <c r="P8" s="1">
        <f t="shared" si="0"/>
        <v>187049</v>
      </c>
    </row>
    <row r="9" spans="1:16" s="24" customFormat="1" ht="24.75" customHeight="1">
      <c r="A9" s="192">
        <v>2</v>
      </c>
      <c r="B9" s="192">
        <v>27</v>
      </c>
      <c r="C9" s="192" t="s">
        <v>279</v>
      </c>
      <c r="D9" s="192">
        <v>3</v>
      </c>
      <c r="E9" s="94" t="s">
        <v>284</v>
      </c>
      <c r="F9" s="1"/>
      <c r="G9" s="1"/>
      <c r="H9" s="1"/>
      <c r="I9" s="1"/>
      <c r="J9" s="1">
        <v>49</v>
      </c>
      <c r="K9" s="1"/>
      <c r="L9" s="1"/>
      <c r="M9" s="1" t="s">
        <v>33</v>
      </c>
      <c r="N9" s="1"/>
      <c r="O9" s="1">
        <f t="shared" si="1"/>
        <v>49</v>
      </c>
      <c r="P9" s="1">
        <f t="shared" si="0"/>
        <v>187000</v>
      </c>
    </row>
    <row r="10" spans="1:16" s="24" customFormat="1" ht="24.75" customHeight="1">
      <c r="A10" s="193"/>
      <c r="B10" s="193">
        <v>24</v>
      </c>
      <c r="C10" s="193" t="s">
        <v>279</v>
      </c>
      <c r="D10" s="193">
        <v>3</v>
      </c>
      <c r="E10" s="94" t="s">
        <v>285</v>
      </c>
      <c r="F10" s="1"/>
      <c r="G10" s="1"/>
      <c r="H10" s="1"/>
      <c r="I10" s="1"/>
      <c r="J10" s="1" t="s">
        <v>33</v>
      </c>
      <c r="K10" s="1"/>
      <c r="L10" s="1"/>
      <c r="M10" s="1"/>
      <c r="N10" s="1">
        <v>118</v>
      </c>
      <c r="O10" s="1">
        <f t="shared" si="1"/>
        <v>118</v>
      </c>
      <c r="P10" s="1">
        <f t="shared" si="0"/>
        <v>186882</v>
      </c>
    </row>
    <row r="11" spans="1:16" s="24" customFormat="1" ht="29.25" customHeight="1">
      <c r="A11" s="29">
        <v>2</v>
      </c>
      <c r="B11" s="29">
        <v>27</v>
      </c>
      <c r="C11" s="29" t="s">
        <v>279</v>
      </c>
      <c r="D11" s="29">
        <v>4</v>
      </c>
      <c r="E11" s="94" t="s">
        <v>286</v>
      </c>
      <c r="F11" s="1"/>
      <c r="G11" s="1"/>
      <c r="H11" s="1"/>
      <c r="I11" s="1"/>
      <c r="J11" s="1"/>
      <c r="K11" s="1"/>
      <c r="L11" s="1"/>
      <c r="M11" s="1"/>
      <c r="N11" s="1">
        <v>2235</v>
      </c>
      <c r="O11" s="1">
        <f t="shared" si="1"/>
        <v>2235</v>
      </c>
      <c r="P11" s="1">
        <f t="shared" si="0"/>
        <v>184647</v>
      </c>
    </row>
    <row r="12" spans="1:16" s="24" customFormat="1" ht="29.25" customHeight="1">
      <c r="A12" s="29">
        <v>2</v>
      </c>
      <c r="B12" s="29">
        <v>27</v>
      </c>
      <c r="C12" s="29" t="s">
        <v>279</v>
      </c>
      <c r="D12" s="29">
        <v>5</v>
      </c>
      <c r="E12" s="94" t="s">
        <v>287</v>
      </c>
      <c r="F12" s="1"/>
      <c r="G12" s="1"/>
      <c r="H12" s="1"/>
      <c r="I12" s="1" t="s">
        <v>33</v>
      </c>
      <c r="J12" s="1"/>
      <c r="K12" s="1">
        <v>16889</v>
      </c>
      <c r="L12" s="1"/>
      <c r="M12" s="1"/>
      <c r="N12" s="1"/>
      <c r="O12" s="1">
        <f t="shared" si="1"/>
        <v>16889</v>
      </c>
      <c r="P12" s="1">
        <f t="shared" si="0"/>
        <v>167758</v>
      </c>
    </row>
    <row r="13" spans="1:16" s="24" customFormat="1" ht="31.5" customHeight="1">
      <c r="A13" s="29"/>
      <c r="B13" s="29"/>
      <c r="C13" s="29"/>
      <c r="D13" s="29"/>
      <c r="E13" s="16" t="s">
        <v>203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s="25" customFormat="1" ht="26.25" customHeight="1">
      <c r="A14" s="26"/>
      <c r="B14" s="26"/>
      <c r="C14" s="27"/>
      <c r="D14" s="14"/>
      <c r="E14" s="13" t="s">
        <v>30</v>
      </c>
      <c r="F14" s="14">
        <f aca="true" t="shared" si="2" ref="F14:N14">SUM(F5:F13)</f>
        <v>30200</v>
      </c>
      <c r="G14" s="14">
        <f t="shared" si="2"/>
        <v>0</v>
      </c>
      <c r="H14" s="14">
        <f t="shared" si="2"/>
        <v>10774</v>
      </c>
      <c r="I14" s="14">
        <f t="shared" si="2"/>
        <v>0</v>
      </c>
      <c r="J14" s="14">
        <f t="shared" si="2"/>
        <v>49</v>
      </c>
      <c r="K14" s="14">
        <f t="shared" si="2"/>
        <v>16889</v>
      </c>
      <c r="L14" s="14">
        <f t="shared" si="2"/>
        <v>0</v>
      </c>
      <c r="M14" s="14">
        <f t="shared" si="2"/>
        <v>0</v>
      </c>
      <c r="N14" s="14">
        <f t="shared" si="2"/>
        <v>2353</v>
      </c>
      <c r="O14" s="14">
        <f>SUM(G14:N14)</f>
        <v>30065</v>
      </c>
      <c r="P14" s="1">
        <f>F14-O14</f>
        <v>135</v>
      </c>
    </row>
    <row r="15" spans="1:16" s="25" customFormat="1" ht="26.25" customHeight="1">
      <c r="A15" s="26"/>
      <c r="B15" s="26"/>
      <c r="C15" s="27"/>
      <c r="D15" s="14"/>
      <c r="E15" s="13" t="s">
        <v>31</v>
      </c>
      <c r="F15" s="14">
        <f>'01分類帳'!F18+'02分類帳'!F14</f>
        <v>410797</v>
      </c>
      <c r="G15" s="14">
        <f>'01分類帳'!G18+'02分類帳'!G14</f>
        <v>644</v>
      </c>
      <c r="H15" s="14">
        <f>'01分類帳'!H18+'02分類帳'!H14</f>
        <v>109669</v>
      </c>
      <c r="I15" s="14">
        <f>'01分類帳'!I18+'02分類帳'!I14</f>
        <v>2170</v>
      </c>
      <c r="J15" s="14">
        <f>'01分類帳'!J18+'02分類帳'!J14</f>
        <v>4158</v>
      </c>
      <c r="K15" s="14">
        <f>'01分類帳'!K18+'02分類帳'!K14</f>
        <v>95113</v>
      </c>
      <c r="L15" s="14">
        <f>'01分類帳'!L18+'02分類帳'!L14</f>
        <v>26907</v>
      </c>
      <c r="M15" s="14">
        <f>'01分類帳'!M18+'02分類帳'!M14</f>
        <v>0</v>
      </c>
      <c r="N15" s="14">
        <f>'01分類帳'!N18+'02分類帳'!N14</f>
        <v>4378</v>
      </c>
      <c r="O15" s="14">
        <f t="shared" si="1"/>
        <v>243039</v>
      </c>
      <c r="P15" s="14">
        <f>F15-O15</f>
        <v>167758</v>
      </c>
    </row>
    <row r="16" spans="1:16" ht="33" customHeight="1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2"/>
    </row>
    <row r="17" spans="1:16" s="23" customFormat="1" ht="60.75" customHeight="1">
      <c r="A17" s="29"/>
      <c r="B17" s="29"/>
      <c r="C17" s="29"/>
      <c r="D17" s="29"/>
      <c r="E17" s="48" t="s">
        <v>183</v>
      </c>
      <c r="F17" s="5" t="s">
        <v>35</v>
      </c>
      <c r="G17" s="5" t="s">
        <v>83</v>
      </c>
      <c r="H17" s="5" t="s">
        <v>36</v>
      </c>
      <c r="I17" s="5" t="s">
        <v>37</v>
      </c>
      <c r="J17" s="5" t="s">
        <v>191</v>
      </c>
      <c r="K17" s="5" t="s">
        <v>182</v>
      </c>
      <c r="L17" s="5" t="s">
        <v>192</v>
      </c>
      <c r="M17" s="5" t="s">
        <v>38</v>
      </c>
      <c r="N17" s="5"/>
      <c r="O17" s="172" t="s">
        <v>178</v>
      </c>
      <c r="P17" s="173"/>
    </row>
    <row r="18" spans="1:16" ht="39" customHeight="1">
      <c r="A18" s="28"/>
      <c r="B18" s="28"/>
      <c r="C18" s="28"/>
      <c r="D18" s="28"/>
      <c r="E18" s="19"/>
      <c r="F18" s="81">
        <v>30200</v>
      </c>
      <c r="G18" s="81"/>
      <c r="H18" s="81"/>
      <c r="I18" s="21"/>
      <c r="J18" s="21"/>
      <c r="K18" s="21"/>
      <c r="L18" s="20"/>
      <c r="M18" s="82"/>
      <c r="N18" s="82"/>
      <c r="O18" s="174">
        <f>SUM(F18:N18)</f>
        <v>30200</v>
      </c>
      <c r="P18" s="175"/>
    </row>
  </sheetData>
  <sheetProtection/>
  <mergeCells count="13">
    <mergeCell ref="J1:P1"/>
    <mergeCell ref="A1:I1"/>
    <mergeCell ref="O17:P17"/>
    <mergeCell ref="O18:P18"/>
    <mergeCell ref="A2:B2"/>
    <mergeCell ref="C2:D2"/>
    <mergeCell ref="E2:E3"/>
    <mergeCell ref="G2:O2"/>
    <mergeCell ref="P2:P3"/>
    <mergeCell ref="A9:A10"/>
    <mergeCell ref="B9:B10"/>
    <mergeCell ref="C9:C10"/>
    <mergeCell ref="D9:D10"/>
  </mergeCells>
  <printOptions horizontalCentered="1"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BM5" activePane="bottomLeft" state="frozen"/>
      <selection pane="topLeft" activeCell="A1" sqref="A1"/>
      <selection pane="bottomLeft" activeCell="H5" sqref="H5:H15"/>
    </sheetView>
  </sheetViews>
  <sheetFormatPr defaultColWidth="8.875" defaultRowHeight="16.5"/>
  <cols>
    <col min="1" max="1" width="13.875" style="72" customWidth="1"/>
    <col min="2" max="2" width="12.625" style="78" customWidth="1"/>
    <col min="3" max="3" width="42.375" style="72" customWidth="1"/>
    <col min="4" max="4" width="14.875" style="72" customWidth="1"/>
    <col min="5" max="5" width="13.625" style="78" customWidth="1"/>
    <col min="6" max="6" width="12.625" style="72" customWidth="1"/>
    <col min="7" max="7" width="13.25390625" style="78" customWidth="1"/>
    <col min="8" max="8" width="11.75390625" style="72" customWidth="1"/>
    <col min="9" max="16384" width="8.875" style="72" customWidth="1"/>
  </cols>
  <sheetData>
    <row r="1" spans="1:8" ht="25.5">
      <c r="A1" s="178" t="str">
        <f>'01結算'!A1:C1</f>
        <v>   嘉義縣梅山鄉仁和國民小學</v>
      </c>
      <c r="B1" s="178"/>
      <c r="C1" s="178"/>
      <c r="D1" s="177" t="s">
        <v>404</v>
      </c>
      <c r="E1" s="177"/>
      <c r="F1" s="177"/>
      <c r="G1" s="177"/>
      <c r="H1" s="177"/>
    </row>
    <row r="2" spans="1:8" ht="25.5" customHeight="1">
      <c r="A2" s="176" t="s">
        <v>95</v>
      </c>
      <c r="B2" s="176"/>
      <c r="C2" s="176"/>
      <c r="D2" s="176" t="s">
        <v>96</v>
      </c>
      <c r="E2" s="176"/>
      <c r="F2" s="176"/>
      <c r="G2" s="176" t="s">
        <v>71</v>
      </c>
      <c r="H2" s="176"/>
    </row>
    <row r="3" spans="1:8" ht="25.5" customHeight="1">
      <c r="A3" s="4" t="s">
        <v>97</v>
      </c>
      <c r="B3" s="73" t="s">
        <v>98</v>
      </c>
      <c r="C3" s="4" t="s">
        <v>99</v>
      </c>
      <c r="D3" s="4" t="s">
        <v>100</v>
      </c>
      <c r="E3" s="73" t="s">
        <v>101</v>
      </c>
      <c r="F3" s="4" t="s">
        <v>65</v>
      </c>
      <c r="G3" s="73" t="s">
        <v>101</v>
      </c>
      <c r="H3" s="4" t="s">
        <v>65</v>
      </c>
    </row>
    <row r="4" spans="1:8" ht="25.5" customHeight="1">
      <c r="A4" s="4" t="s">
        <v>78</v>
      </c>
      <c r="B4" s="74">
        <f>'02分類帳'!P4</f>
        <v>167623</v>
      </c>
      <c r="C4" s="203" t="s">
        <v>288</v>
      </c>
      <c r="D4" s="4" t="s">
        <v>149</v>
      </c>
      <c r="E4" s="74">
        <f>'02分類帳'!G14</f>
        <v>0</v>
      </c>
      <c r="F4" s="75">
        <f>E4/(E13-E8)</f>
        <v>0</v>
      </c>
      <c r="G4" s="74">
        <f>'02分類帳'!G15</f>
        <v>644</v>
      </c>
      <c r="H4" s="75">
        <f>G4/(G13-G8)</f>
        <v>0.004353528115409056</v>
      </c>
    </row>
    <row r="5" spans="1:8" ht="25.5" customHeight="1">
      <c r="A5" s="4" t="s">
        <v>81</v>
      </c>
      <c r="B5" s="74">
        <v>30200</v>
      </c>
      <c r="C5" s="204"/>
      <c r="D5" s="4" t="s">
        <v>150</v>
      </c>
      <c r="E5" s="74">
        <f>'02分類帳'!H14</f>
        <v>10774</v>
      </c>
      <c r="F5" s="75">
        <f>E5/E13</f>
        <v>0.35835689339763843</v>
      </c>
      <c r="G5" s="74">
        <f>'02分類帳'!H15</f>
        <v>109669</v>
      </c>
      <c r="H5" s="75">
        <f>G5/G13</f>
        <v>0.6654066680823955</v>
      </c>
    </row>
    <row r="6" spans="1:8" ht="31.5" customHeight="1">
      <c r="A6" s="5" t="s">
        <v>83</v>
      </c>
      <c r="B6" s="74"/>
      <c r="C6" s="204"/>
      <c r="D6" s="4" t="s">
        <v>151</v>
      </c>
      <c r="E6" s="74">
        <f>'02分類帳'!I14</f>
        <v>0</v>
      </c>
      <c r="F6" s="75">
        <f>E6/E13</f>
        <v>0</v>
      </c>
      <c r="G6" s="74">
        <f>'02分類帳'!I15</f>
        <v>2170</v>
      </c>
      <c r="H6" s="75">
        <f>G6/G13</f>
        <v>0.013166277341261414</v>
      </c>
    </row>
    <row r="7" spans="1:8" ht="25.5" customHeight="1">
      <c r="A7" s="4" t="s">
        <v>85</v>
      </c>
      <c r="B7" s="74">
        <f>'02分類帳'!G18</f>
        <v>0</v>
      </c>
      <c r="C7" s="204"/>
      <c r="D7" s="4" t="s">
        <v>152</v>
      </c>
      <c r="E7" s="74">
        <f>'02分類帳'!J14</f>
        <v>49</v>
      </c>
      <c r="F7" s="75">
        <f>E7/E13</f>
        <v>0.001629802095459837</v>
      </c>
      <c r="G7" s="74">
        <f>'02分類帳'!J15</f>
        <v>4158</v>
      </c>
      <c r="H7" s="75">
        <f>G7/G13</f>
        <v>0.025228286260352516</v>
      </c>
    </row>
    <row r="8" spans="1:8" ht="25.5" customHeight="1">
      <c r="A8" s="4" t="s">
        <v>18</v>
      </c>
      <c r="B8" s="74">
        <f>'02分類帳'!H18</f>
        <v>0</v>
      </c>
      <c r="C8" s="204"/>
      <c r="D8" s="4" t="s">
        <v>153</v>
      </c>
      <c r="E8" s="74">
        <f>'02分類帳'!K14</f>
        <v>16889</v>
      </c>
      <c r="F8" s="75">
        <f>E8/E13</f>
        <v>0.5617495426575753</v>
      </c>
      <c r="G8" s="74">
        <f>'02分類帳'!K14</f>
        <v>16889</v>
      </c>
      <c r="H8" s="75">
        <f>G8/G13</f>
        <v>0.10247246913205715</v>
      </c>
    </row>
    <row r="9" spans="1:8" ht="36.75" customHeight="1">
      <c r="A9" s="84" t="s">
        <v>191</v>
      </c>
      <c r="B9" s="74">
        <f>'02分類帳'!I18</f>
        <v>0</v>
      </c>
      <c r="C9" s="204"/>
      <c r="D9" s="4" t="s">
        <v>154</v>
      </c>
      <c r="E9" s="74">
        <f>'02分類帳'!L14</f>
        <v>0</v>
      </c>
      <c r="F9" s="75">
        <f>E9/E13</f>
        <v>0</v>
      </c>
      <c r="G9" s="74">
        <f>'02分類帳'!L15</f>
        <v>26907</v>
      </c>
      <c r="H9" s="75">
        <f>G9/G13</f>
        <v>0.1632557716227285</v>
      </c>
    </row>
    <row r="10" spans="1:8" ht="33.75" customHeight="1">
      <c r="A10" s="84" t="s">
        <v>181</v>
      </c>
      <c r="B10" s="74">
        <f>'02分類帳'!J18</f>
        <v>0</v>
      </c>
      <c r="C10" s="204"/>
      <c r="D10" s="4" t="s">
        <v>155</v>
      </c>
      <c r="E10" s="74">
        <f>'02分類帳'!M14</f>
        <v>0</v>
      </c>
      <c r="F10" s="75">
        <f>E10/E13</f>
        <v>0</v>
      </c>
      <c r="G10" s="74">
        <f>'02分類帳'!M15</f>
        <v>0</v>
      </c>
      <c r="H10" s="75">
        <f>G10/G13</f>
        <v>0</v>
      </c>
    </row>
    <row r="11" spans="1:8" ht="35.25" customHeight="1">
      <c r="A11" s="48" t="s">
        <v>192</v>
      </c>
      <c r="B11" s="74">
        <f>'02分類帳'!K18</f>
        <v>0</v>
      </c>
      <c r="C11" s="205"/>
      <c r="D11" s="4" t="s">
        <v>157</v>
      </c>
      <c r="E11" s="74">
        <f>'02分類帳'!N14</f>
        <v>2353</v>
      </c>
      <c r="F11" s="75">
        <f>E11/E13</f>
        <v>0.07826376184932646</v>
      </c>
      <c r="G11" s="74">
        <f>'02分類帳'!N15</f>
        <v>4378</v>
      </c>
      <c r="H11" s="75">
        <f>G11/G13</f>
        <v>0.02656311622121773</v>
      </c>
    </row>
    <row r="12" spans="1:8" ht="27.75" customHeight="1">
      <c r="A12" s="4" t="s">
        <v>156</v>
      </c>
      <c r="B12" s="74">
        <f>'02分類帳'!M18</f>
        <v>0</v>
      </c>
      <c r="C12" s="181" t="s">
        <v>88</v>
      </c>
      <c r="D12" s="120"/>
      <c r="E12" s="74"/>
      <c r="F12" s="75"/>
      <c r="G12" s="74"/>
      <c r="H12" s="75"/>
    </row>
    <row r="13" spans="1:8" ht="33" customHeight="1">
      <c r="A13" s="4"/>
      <c r="B13" s="74">
        <f>'02分類帳'!N18</f>
        <v>0</v>
      </c>
      <c r="C13" s="181"/>
      <c r="D13" s="4" t="s">
        <v>158</v>
      </c>
      <c r="E13" s="74">
        <f>SUM(E4:E12)</f>
        <v>30065</v>
      </c>
      <c r="F13" s="75">
        <f>(E13-E8)/(E13-E8)</f>
        <v>1</v>
      </c>
      <c r="G13" s="74">
        <f>SUM(G4:G12)</f>
        <v>164815</v>
      </c>
      <c r="H13" s="75">
        <f>(G13-G8)/(G13-G8)</f>
        <v>1</v>
      </c>
    </row>
    <row r="14" spans="1:8" ht="30.75" customHeight="1">
      <c r="A14" s="4" t="s">
        <v>159</v>
      </c>
      <c r="B14" s="74">
        <f>SUM(B5:B13)</f>
        <v>30200</v>
      </c>
      <c r="C14" s="181"/>
      <c r="D14" s="4" t="s">
        <v>160</v>
      </c>
      <c r="E14" s="74">
        <f>'02分類帳'!P15</f>
        <v>167758</v>
      </c>
      <c r="F14" s="75"/>
      <c r="G14" s="74">
        <f>E14</f>
        <v>167758</v>
      </c>
      <c r="H14" s="75"/>
    </row>
    <row r="15" spans="1:8" ht="34.5" customHeight="1">
      <c r="A15" s="4" t="s">
        <v>161</v>
      </c>
      <c r="B15" s="74">
        <f>B14+B4</f>
        <v>197823</v>
      </c>
      <c r="C15" s="182"/>
      <c r="D15" s="4" t="s">
        <v>161</v>
      </c>
      <c r="E15" s="74">
        <f>E13+E14</f>
        <v>197823</v>
      </c>
      <c r="F15" s="76">
        <f>SUM(F4:F11)</f>
        <v>1</v>
      </c>
      <c r="G15" s="74">
        <f>G13+G14</f>
        <v>332573</v>
      </c>
      <c r="H15" s="76">
        <f>SUM(H4:H11)</f>
        <v>1.0004461167754217</v>
      </c>
    </row>
    <row r="16" spans="1:8" ht="68.25" customHeight="1">
      <c r="A16" s="4" t="s">
        <v>162</v>
      </c>
      <c r="B16" s="183" t="s">
        <v>289</v>
      </c>
      <c r="C16" s="183"/>
      <c r="D16" s="183"/>
      <c r="E16" s="183"/>
      <c r="F16" s="183"/>
      <c r="G16" s="183"/>
      <c r="H16" s="183"/>
    </row>
    <row r="17" spans="1:8" ht="27" customHeight="1">
      <c r="A17" s="147" t="s">
        <v>163</v>
      </c>
      <c r="B17" s="147"/>
      <c r="C17" s="147"/>
      <c r="D17" s="147"/>
      <c r="E17" s="147"/>
      <c r="F17" s="147"/>
      <c r="G17" s="147"/>
      <c r="H17" s="147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G6" sqref="G6"/>
    </sheetView>
  </sheetViews>
  <sheetFormatPr defaultColWidth="8.875" defaultRowHeight="16.5"/>
  <cols>
    <col min="1" max="2" width="2.75390625" style="22" customWidth="1"/>
    <col min="3" max="3" width="2.50390625" style="22" customWidth="1"/>
    <col min="4" max="4" width="4.00390625" style="109" customWidth="1"/>
    <col min="5" max="5" width="20.00390625" style="112" customWidth="1"/>
    <col min="6" max="6" width="12.125" style="22" customWidth="1"/>
    <col min="7" max="7" width="9.50390625" style="22" customWidth="1"/>
    <col min="8" max="8" width="9.875" style="22" customWidth="1"/>
    <col min="9" max="9" width="9.375" style="22" customWidth="1"/>
    <col min="10" max="10" width="9.50390625" style="22" customWidth="1"/>
    <col min="11" max="11" width="8.625" style="22" customWidth="1"/>
    <col min="12" max="12" width="9.625" style="22" customWidth="1"/>
    <col min="13" max="13" width="10.125" style="22" customWidth="1"/>
    <col min="14" max="14" width="7.75390625" style="22" customWidth="1"/>
    <col min="15" max="15" width="10.50390625" style="22" customWidth="1"/>
    <col min="16" max="16" width="11.00390625" style="22" customWidth="1"/>
    <col min="17" max="17" width="7.25390625" style="22" customWidth="1"/>
    <col min="18" max="16384" width="8.875" style="22" customWidth="1"/>
  </cols>
  <sheetData>
    <row r="1" spans="1:16" ht="33" customHeight="1">
      <c r="A1" s="170" t="str">
        <f>'02分類帳'!A1:I1</f>
        <v>嘉義縣梅山鄉仁和國民小學</v>
      </c>
      <c r="B1" s="171"/>
      <c r="C1" s="171"/>
      <c r="D1" s="171"/>
      <c r="E1" s="171"/>
      <c r="F1" s="171"/>
      <c r="G1" s="171"/>
      <c r="H1" s="171"/>
      <c r="I1" s="171"/>
      <c r="J1" s="168" t="s">
        <v>448</v>
      </c>
      <c r="K1" s="168"/>
      <c r="L1" s="168"/>
      <c r="M1" s="168"/>
      <c r="N1" s="168"/>
      <c r="O1" s="168"/>
      <c r="P1" s="169"/>
    </row>
    <row r="2" spans="1:16" s="23" customFormat="1" ht="16.5">
      <c r="A2" s="176" t="s">
        <v>446</v>
      </c>
      <c r="B2" s="176"/>
      <c r="C2" s="176" t="s">
        <v>4</v>
      </c>
      <c r="D2" s="176"/>
      <c r="E2" s="208" t="s">
        <v>12</v>
      </c>
      <c r="F2" s="4" t="s">
        <v>5</v>
      </c>
      <c r="G2" s="176" t="s">
        <v>13</v>
      </c>
      <c r="H2" s="176"/>
      <c r="I2" s="176"/>
      <c r="J2" s="176"/>
      <c r="K2" s="176"/>
      <c r="L2" s="176"/>
      <c r="M2" s="176"/>
      <c r="N2" s="176"/>
      <c r="O2" s="176"/>
      <c r="P2" s="176" t="s">
        <v>16</v>
      </c>
    </row>
    <row r="3" spans="1:16" s="23" customFormat="1" ht="28.5">
      <c r="A3" s="4" t="s">
        <v>0</v>
      </c>
      <c r="B3" s="4" t="s">
        <v>1</v>
      </c>
      <c r="C3" s="4" t="s">
        <v>2</v>
      </c>
      <c r="D3" s="105" t="s">
        <v>3</v>
      </c>
      <c r="E3" s="208"/>
      <c r="F3" s="4" t="s">
        <v>6</v>
      </c>
      <c r="G3" s="4" t="s">
        <v>7</v>
      </c>
      <c r="H3" s="4" t="s">
        <v>34</v>
      </c>
      <c r="I3" s="4" t="s">
        <v>8</v>
      </c>
      <c r="J3" s="4" t="s">
        <v>9</v>
      </c>
      <c r="K3" s="4" t="s">
        <v>17</v>
      </c>
      <c r="L3" s="5" t="s">
        <v>20</v>
      </c>
      <c r="M3" s="5" t="s">
        <v>19</v>
      </c>
      <c r="N3" s="4" t="s">
        <v>10</v>
      </c>
      <c r="O3" s="4" t="s">
        <v>11</v>
      </c>
      <c r="P3" s="176"/>
    </row>
    <row r="4" spans="1:16" s="24" customFormat="1" ht="26.25" customHeight="1">
      <c r="A4" s="29">
        <v>3</v>
      </c>
      <c r="B4" s="29">
        <v>1</v>
      </c>
      <c r="C4" s="29"/>
      <c r="D4" s="29"/>
      <c r="E4" s="28" t="s">
        <v>202</v>
      </c>
      <c r="F4" s="15"/>
      <c r="G4" s="1"/>
      <c r="H4" s="1"/>
      <c r="I4" s="1"/>
      <c r="J4" s="1"/>
      <c r="K4" s="1"/>
      <c r="L4" s="1"/>
      <c r="M4" s="1"/>
      <c r="N4" s="1"/>
      <c r="O4" s="1"/>
      <c r="P4" s="1">
        <f>'02分類帳'!P15</f>
        <v>167758</v>
      </c>
    </row>
    <row r="5" spans="1:16" s="24" customFormat="1" ht="48" customHeight="1">
      <c r="A5" s="29">
        <v>3</v>
      </c>
      <c r="B5" s="29">
        <v>12</v>
      </c>
      <c r="C5" s="29" t="s">
        <v>290</v>
      </c>
      <c r="D5" s="29">
        <v>1</v>
      </c>
      <c r="E5" s="94" t="s">
        <v>292</v>
      </c>
      <c r="F5" s="92">
        <v>10000</v>
      </c>
      <c r="G5" s="1"/>
      <c r="H5" s="1"/>
      <c r="I5" s="1"/>
      <c r="J5" s="1"/>
      <c r="K5" s="1"/>
      <c r="L5" s="1"/>
      <c r="M5" s="1"/>
      <c r="N5" s="1"/>
      <c r="O5" s="1">
        <f aca="true" t="shared" si="0" ref="O5:O27">SUM(G5:N5)</f>
        <v>0</v>
      </c>
      <c r="P5" s="1">
        <f aca="true" t="shared" si="1" ref="P5:P24">P4+F5-O5</f>
        <v>177758</v>
      </c>
    </row>
    <row r="6" spans="1:16" s="24" customFormat="1" ht="48" customHeight="1">
      <c r="A6" s="29">
        <v>3</v>
      </c>
      <c r="B6" s="29">
        <v>15</v>
      </c>
      <c r="C6" s="29" t="s">
        <v>290</v>
      </c>
      <c r="D6" s="29">
        <v>2</v>
      </c>
      <c r="E6" s="94" t="s">
        <v>293</v>
      </c>
      <c r="F6" s="92">
        <v>27820</v>
      </c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205578</v>
      </c>
    </row>
    <row r="7" spans="1:16" s="24" customFormat="1" ht="54" customHeight="1">
      <c r="A7" s="29">
        <v>3</v>
      </c>
      <c r="B7" s="29">
        <v>27</v>
      </c>
      <c r="C7" s="29" t="s">
        <v>290</v>
      </c>
      <c r="D7" s="29">
        <v>3</v>
      </c>
      <c r="E7" s="94" t="s">
        <v>389</v>
      </c>
      <c r="F7" s="92">
        <v>100000</v>
      </c>
      <c r="G7" s="1"/>
      <c r="H7" s="1"/>
      <c r="I7" s="1"/>
      <c r="J7" s="1"/>
      <c r="K7" s="1" t="s">
        <v>33</v>
      </c>
      <c r="L7" s="1"/>
      <c r="M7" s="1"/>
      <c r="N7" s="1"/>
      <c r="O7" s="1">
        <f t="shared" si="0"/>
        <v>0</v>
      </c>
      <c r="P7" s="1">
        <f t="shared" si="1"/>
        <v>305578</v>
      </c>
    </row>
    <row r="8" spans="1:16" s="24" customFormat="1" ht="27" customHeight="1">
      <c r="A8" s="192">
        <v>3</v>
      </c>
      <c r="B8" s="192">
        <v>29</v>
      </c>
      <c r="C8" s="192" t="s">
        <v>291</v>
      </c>
      <c r="D8" s="192">
        <v>1</v>
      </c>
      <c r="E8" s="206" t="s">
        <v>294</v>
      </c>
      <c r="F8" s="1"/>
      <c r="G8" s="1"/>
      <c r="H8" s="1">
        <v>590</v>
      </c>
      <c r="I8" s="1"/>
      <c r="J8" s="1"/>
      <c r="K8" s="1" t="s">
        <v>33</v>
      </c>
      <c r="L8" s="1"/>
      <c r="M8" s="1"/>
      <c r="N8" s="1"/>
      <c r="O8" s="1">
        <f t="shared" si="0"/>
        <v>590</v>
      </c>
      <c r="P8" s="1">
        <f t="shared" si="1"/>
        <v>304988</v>
      </c>
    </row>
    <row r="9" spans="1:16" s="24" customFormat="1" ht="27" customHeight="1">
      <c r="A9" s="193"/>
      <c r="B9" s="193"/>
      <c r="C9" s="193"/>
      <c r="D9" s="193"/>
      <c r="E9" s="207"/>
      <c r="F9" s="1"/>
      <c r="G9" s="1"/>
      <c r="H9" s="1"/>
      <c r="I9" s="1"/>
      <c r="J9" s="1"/>
      <c r="K9" s="1" t="s">
        <v>33</v>
      </c>
      <c r="L9" s="1"/>
      <c r="M9" s="1"/>
      <c r="N9" s="1">
        <v>973</v>
      </c>
      <c r="O9" s="1">
        <f t="shared" si="0"/>
        <v>973</v>
      </c>
      <c r="P9" s="1">
        <f t="shared" si="1"/>
        <v>304015</v>
      </c>
    </row>
    <row r="10" spans="1:16" s="24" customFormat="1" ht="41.25" customHeight="1">
      <c r="A10" s="29">
        <v>3</v>
      </c>
      <c r="B10" s="29">
        <v>29</v>
      </c>
      <c r="C10" s="29" t="s">
        <v>291</v>
      </c>
      <c r="D10" s="29">
        <v>2</v>
      </c>
      <c r="E10" s="97" t="s">
        <v>295</v>
      </c>
      <c r="F10" s="1"/>
      <c r="G10" s="1"/>
      <c r="H10" s="1">
        <v>2758</v>
      </c>
      <c r="I10" s="1"/>
      <c r="J10" s="1"/>
      <c r="K10" s="1"/>
      <c r="L10" s="1"/>
      <c r="M10" s="1"/>
      <c r="N10" s="1"/>
      <c r="O10" s="1">
        <f t="shared" si="0"/>
        <v>2758</v>
      </c>
      <c r="P10" s="1">
        <f t="shared" si="1"/>
        <v>301257</v>
      </c>
    </row>
    <row r="11" spans="1:16" s="24" customFormat="1" ht="51.75" customHeight="1">
      <c r="A11" s="29">
        <v>3</v>
      </c>
      <c r="B11" s="29">
        <v>29</v>
      </c>
      <c r="C11" s="29" t="s">
        <v>291</v>
      </c>
      <c r="D11" s="29">
        <v>3</v>
      </c>
      <c r="E11" s="97" t="s">
        <v>299</v>
      </c>
      <c r="F11" s="1"/>
      <c r="G11" s="1"/>
      <c r="H11" s="1">
        <v>4063</v>
      </c>
      <c r="I11" s="1"/>
      <c r="J11" s="1"/>
      <c r="K11" s="1"/>
      <c r="L11" s="1"/>
      <c r="M11" s="1"/>
      <c r="N11" s="1"/>
      <c r="O11" s="1">
        <f t="shared" si="0"/>
        <v>4063</v>
      </c>
      <c r="P11" s="1">
        <f t="shared" si="1"/>
        <v>297194</v>
      </c>
    </row>
    <row r="12" spans="1:16" s="24" customFormat="1" ht="21" customHeight="1">
      <c r="A12" s="29">
        <v>3</v>
      </c>
      <c r="B12" s="29">
        <v>29</v>
      </c>
      <c r="C12" s="29" t="s">
        <v>291</v>
      </c>
      <c r="D12" s="29">
        <v>4</v>
      </c>
      <c r="E12" s="93" t="s">
        <v>296</v>
      </c>
      <c r="F12" s="1"/>
      <c r="G12" s="1" t="s">
        <v>33</v>
      </c>
      <c r="H12" s="1"/>
      <c r="I12" s="1"/>
      <c r="J12" s="1"/>
      <c r="K12" s="1"/>
      <c r="L12" s="1"/>
      <c r="M12" s="1">
        <v>1000</v>
      </c>
      <c r="N12" s="1"/>
      <c r="O12" s="1">
        <f t="shared" si="0"/>
        <v>1000</v>
      </c>
      <c r="P12" s="1">
        <f t="shared" si="1"/>
        <v>296194</v>
      </c>
    </row>
    <row r="13" spans="1:16" s="24" customFormat="1" ht="36" customHeight="1">
      <c r="A13" s="192">
        <v>3</v>
      </c>
      <c r="B13" s="192">
        <v>29</v>
      </c>
      <c r="C13" s="192" t="s">
        <v>291</v>
      </c>
      <c r="D13" s="192">
        <v>5</v>
      </c>
      <c r="E13" s="93" t="s">
        <v>297</v>
      </c>
      <c r="F13" s="1"/>
      <c r="G13" s="1">
        <v>462</v>
      </c>
      <c r="H13" s="1" t="s">
        <v>33</v>
      </c>
      <c r="I13" s="1"/>
      <c r="J13" s="1"/>
      <c r="K13" s="1"/>
      <c r="L13" s="1"/>
      <c r="M13" s="1"/>
      <c r="N13" s="1" t="s">
        <v>33</v>
      </c>
      <c r="O13" s="1">
        <f t="shared" si="0"/>
        <v>462</v>
      </c>
      <c r="P13" s="1">
        <f t="shared" si="1"/>
        <v>295732</v>
      </c>
    </row>
    <row r="14" spans="1:16" s="24" customFormat="1" ht="39" customHeight="1">
      <c r="A14" s="193"/>
      <c r="B14" s="193"/>
      <c r="C14" s="193"/>
      <c r="D14" s="193"/>
      <c r="E14" s="97" t="s">
        <v>300</v>
      </c>
      <c r="F14" s="1"/>
      <c r="G14" s="1"/>
      <c r="H14" s="1" t="s">
        <v>33</v>
      </c>
      <c r="I14" s="1"/>
      <c r="J14" s="1"/>
      <c r="K14" s="1"/>
      <c r="L14" s="1"/>
      <c r="M14" s="1"/>
      <c r="N14" s="1">
        <v>45</v>
      </c>
      <c r="O14" s="1">
        <f t="shared" si="0"/>
        <v>45</v>
      </c>
      <c r="P14" s="1">
        <f t="shared" si="1"/>
        <v>295687</v>
      </c>
    </row>
    <row r="15" spans="1:16" s="24" customFormat="1" ht="42.75" customHeight="1">
      <c r="A15" s="29">
        <v>3</v>
      </c>
      <c r="B15" s="29">
        <v>29</v>
      </c>
      <c r="C15" s="29" t="s">
        <v>291</v>
      </c>
      <c r="D15" s="29">
        <v>6</v>
      </c>
      <c r="E15" s="97" t="s">
        <v>301</v>
      </c>
      <c r="F15" s="1"/>
      <c r="G15" s="1"/>
      <c r="H15" s="1">
        <v>5977</v>
      </c>
      <c r="I15" s="1"/>
      <c r="J15" s="1"/>
      <c r="K15" s="1"/>
      <c r="L15" s="1"/>
      <c r="M15" s="1"/>
      <c r="N15" s="1"/>
      <c r="O15" s="1">
        <f t="shared" si="0"/>
        <v>5977</v>
      </c>
      <c r="P15" s="1">
        <f t="shared" si="1"/>
        <v>289710</v>
      </c>
    </row>
    <row r="16" spans="1:16" s="24" customFormat="1" ht="38.25" customHeight="1">
      <c r="A16" s="29">
        <v>3</v>
      </c>
      <c r="B16" s="29">
        <v>29</v>
      </c>
      <c r="C16" s="29" t="s">
        <v>291</v>
      </c>
      <c r="D16" s="29">
        <v>7</v>
      </c>
      <c r="E16" s="97" t="s">
        <v>302</v>
      </c>
      <c r="F16" s="1"/>
      <c r="G16" s="1"/>
      <c r="H16" s="1" t="s">
        <v>33</v>
      </c>
      <c r="I16" s="1"/>
      <c r="J16" s="1"/>
      <c r="K16" s="1"/>
      <c r="L16" s="1"/>
      <c r="M16" s="1">
        <v>830</v>
      </c>
      <c r="N16" s="1"/>
      <c r="O16" s="1">
        <f t="shared" si="0"/>
        <v>830</v>
      </c>
      <c r="P16" s="1">
        <f t="shared" si="1"/>
        <v>288880</v>
      </c>
    </row>
    <row r="17" spans="1:16" s="24" customFormat="1" ht="38.25" customHeight="1">
      <c r="A17" s="29">
        <v>3</v>
      </c>
      <c r="B17" s="29">
        <v>29</v>
      </c>
      <c r="C17" s="29" t="s">
        <v>291</v>
      </c>
      <c r="D17" s="29">
        <v>8</v>
      </c>
      <c r="E17" s="97" t="s">
        <v>303</v>
      </c>
      <c r="F17" s="1"/>
      <c r="G17" s="1"/>
      <c r="H17" s="1">
        <v>676</v>
      </c>
      <c r="I17" s="1"/>
      <c r="J17" s="1"/>
      <c r="K17" s="1"/>
      <c r="L17" s="1"/>
      <c r="M17" s="1"/>
      <c r="N17" s="1"/>
      <c r="O17" s="1">
        <f t="shared" si="0"/>
        <v>676</v>
      </c>
      <c r="P17" s="1">
        <f t="shared" si="1"/>
        <v>288204</v>
      </c>
    </row>
    <row r="18" spans="1:16" s="24" customFormat="1" ht="19.5" customHeight="1">
      <c r="A18" s="29">
        <v>3</v>
      </c>
      <c r="B18" s="29">
        <v>29</v>
      </c>
      <c r="C18" s="29" t="s">
        <v>291</v>
      </c>
      <c r="D18" s="29">
        <v>9</v>
      </c>
      <c r="E18" s="93" t="s">
        <v>298</v>
      </c>
      <c r="F18" s="1"/>
      <c r="G18" s="1"/>
      <c r="H18" s="1" t="s">
        <v>33</v>
      </c>
      <c r="I18" s="1"/>
      <c r="J18" s="1"/>
      <c r="K18" s="1"/>
      <c r="L18" s="1">
        <v>3329</v>
      </c>
      <c r="M18" s="1"/>
      <c r="N18" s="1"/>
      <c r="O18" s="1">
        <f t="shared" si="0"/>
        <v>3329</v>
      </c>
      <c r="P18" s="1">
        <f t="shared" si="1"/>
        <v>284875</v>
      </c>
    </row>
    <row r="19" spans="1:16" s="24" customFormat="1" ht="41.25" customHeight="1">
      <c r="A19" s="29">
        <v>3</v>
      </c>
      <c r="B19" s="29">
        <v>29</v>
      </c>
      <c r="C19" s="29" t="s">
        <v>291</v>
      </c>
      <c r="D19" s="29">
        <v>10</v>
      </c>
      <c r="E19" s="97" t="s">
        <v>304</v>
      </c>
      <c r="F19" s="1"/>
      <c r="G19" s="1"/>
      <c r="H19" s="1">
        <v>5270</v>
      </c>
      <c r="I19" s="1"/>
      <c r="J19" s="1"/>
      <c r="K19" s="1"/>
      <c r="L19" s="1"/>
      <c r="M19" s="1"/>
      <c r="N19" s="1"/>
      <c r="O19" s="1">
        <f t="shared" si="0"/>
        <v>5270</v>
      </c>
      <c r="P19" s="1">
        <f t="shared" si="1"/>
        <v>279605</v>
      </c>
    </row>
    <row r="20" spans="1:16" s="24" customFormat="1" ht="41.25" customHeight="1">
      <c r="A20" s="29">
        <v>3</v>
      </c>
      <c r="B20" s="29">
        <v>29</v>
      </c>
      <c r="C20" s="29" t="s">
        <v>291</v>
      </c>
      <c r="D20" s="29">
        <v>11</v>
      </c>
      <c r="E20" s="94" t="s">
        <v>305</v>
      </c>
      <c r="F20" s="1"/>
      <c r="G20" s="1"/>
      <c r="H20" s="1">
        <v>3447</v>
      </c>
      <c r="I20" s="1"/>
      <c r="J20" s="1"/>
      <c r="K20" s="1"/>
      <c r="L20" s="1"/>
      <c r="M20" s="1"/>
      <c r="N20" s="1"/>
      <c r="O20" s="1">
        <f t="shared" si="0"/>
        <v>3447</v>
      </c>
      <c r="P20" s="1">
        <f t="shared" si="1"/>
        <v>276158</v>
      </c>
    </row>
    <row r="21" spans="1:16" s="24" customFormat="1" ht="41.25" customHeight="1">
      <c r="A21" s="29">
        <v>3</v>
      </c>
      <c r="B21" s="29">
        <v>29</v>
      </c>
      <c r="C21" s="29" t="s">
        <v>291</v>
      </c>
      <c r="D21" s="29">
        <v>12</v>
      </c>
      <c r="E21" s="94" t="s">
        <v>306</v>
      </c>
      <c r="F21" s="1"/>
      <c r="G21" s="1"/>
      <c r="H21" s="1">
        <v>5549</v>
      </c>
      <c r="I21" s="1"/>
      <c r="J21" s="1"/>
      <c r="K21" s="1"/>
      <c r="L21" s="1"/>
      <c r="M21" s="1"/>
      <c r="N21" s="1"/>
      <c r="O21" s="1">
        <f t="shared" si="0"/>
        <v>5549</v>
      </c>
      <c r="P21" s="1">
        <f t="shared" si="1"/>
        <v>270609</v>
      </c>
    </row>
    <row r="22" spans="1:16" s="24" customFormat="1" ht="41.25" customHeight="1">
      <c r="A22" s="29">
        <v>3</v>
      </c>
      <c r="B22" s="29">
        <v>29</v>
      </c>
      <c r="C22" s="29" t="s">
        <v>291</v>
      </c>
      <c r="D22" s="29">
        <v>13</v>
      </c>
      <c r="E22" s="94" t="s">
        <v>307</v>
      </c>
      <c r="F22" s="1"/>
      <c r="G22" s="1"/>
      <c r="H22" s="1" t="s">
        <v>33</v>
      </c>
      <c r="I22" s="1"/>
      <c r="J22" s="1">
        <v>1790</v>
      </c>
      <c r="K22" s="1"/>
      <c r="L22" s="1"/>
      <c r="M22" s="1"/>
      <c r="N22" s="1"/>
      <c r="O22" s="1">
        <f t="shared" si="0"/>
        <v>1790</v>
      </c>
      <c r="P22" s="1">
        <f t="shared" si="1"/>
        <v>268819</v>
      </c>
    </row>
    <row r="23" spans="1:16" s="24" customFormat="1" ht="30" customHeight="1">
      <c r="A23" s="29">
        <v>3</v>
      </c>
      <c r="B23" s="29">
        <v>29</v>
      </c>
      <c r="C23" s="29" t="s">
        <v>291</v>
      </c>
      <c r="D23" s="29">
        <v>14</v>
      </c>
      <c r="E23" s="94" t="s">
        <v>308</v>
      </c>
      <c r="F23" s="1"/>
      <c r="G23" s="1"/>
      <c r="H23" s="1"/>
      <c r="I23" s="1"/>
      <c r="J23" s="1" t="s">
        <v>33</v>
      </c>
      <c r="K23" s="1"/>
      <c r="L23" s="1"/>
      <c r="M23" s="1"/>
      <c r="N23" s="1">
        <v>280</v>
      </c>
      <c r="O23" s="1">
        <f t="shared" si="0"/>
        <v>280</v>
      </c>
      <c r="P23" s="1">
        <f t="shared" si="1"/>
        <v>268539</v>
      </c>
    </row>
    <row r="24" spans="1:16" s="24" customFormat="1" ht="33.75" customHeight="1">
      <c r="A24" s="29">
        <v>3</v>
      </c>
      <c r="B24" s="29">
        <v>29</v>
      </c>
      <c r="C24" s="29" t="s">
        <v>291</v>
      </c>
      <c r="D24" s="29">
        <v>15</v>
      </c>
      <c r="E24" s="97" t="s">
        <v>309</v>
      </c>
      <c r="F24" s="1"/>
      <c r="G24" s="1" t="s">
        <v>33</v>
      </c>
      <c r="H24" s="1"/>
      <c r="I24" s="1"/>
      <c r="J24" s="1"/>
      <c r="K24" s="1">
        <v>18051</v>
      </c>
      <c r="L24" s="1"/>
      <c r="M24" s="1"/>
      <c r="N24" s="1"/>
      <c r="O24" s="1">
        <f t="shared" si="0"/>
        <v>18051</v>
      </c>
      <c r="P24" s="1">
        <f t="shared" si="1"/>
        <v>250488</v>
      </c>
    </row>
    <row r="25" spans="1:16" s="24" customFormat="1" ht="19.5" customHeight="1">
      <c r="A25" s="26"/>
      <c r="B25" s="26"/>
      <c r="C25" s="27"/>
      <c r="D25" s="106"/>
      <c r="E25" s="29" t="s">
        <v>204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s="25" customFormat="1" ht="19.5" customHeight="1">
      <c r="A26" s="26"/>
      <c r="B26" s="26"/>
      <c r="C26" s="27"/>
      <c r="D26" s="106"/>
      <c r="E26" s="13" t="s">
        <v>197</v>
      </c>
      <c r="F26" s="14">
        <f aca="true" t="shared" si="2" ref="F26:N26">SUM(F5:F25)</f>
        <v>137820</v>
      </c>
      <c r="G26" s="14">
        <f t="shared" si="2"/>
        <v>462</v>
      </c>
      <c r="H26" s="14">
        <f t="shared" si="2"/>
        <v>28330</v>
      </c>
      <c r="I26" s="14">
        <f t="shared" si="2"/>
        <v>0</v>
      </c>
      <c r="J26" s="14">
        <f t="shared" si="2"/>
        <v>1790</v>
      </c>
      <c r="K26" s="14">
        <f t="shared" si="2"/>
        <v>18051</v>
      </c>
      <c r="L26" s="14">
        <f t="shared" si="2"/>
        <v>3329</v>
      </c>
      <c r="M26" s="14">
        <f t="shared" si="2"/>
        <v>1830</v>
      </c>
      <c r="N26" s="14">
        <f t="shared" si="2"/>
        <v>1298</v>
      </c>
      <c r="O26" s="14">
        <f t="shared" si="0"/>
        <v>55090</v>
      </c>
      <c r="P26" s="1">
        <f>F26-O26</f>
        <v>82730</v>
      </c>
    </row>
    <row r="27" spans="1:16" s="25" customFormat="1" ht="24" customHeight="1">
      <c r="A27" s="30"/>
      <c r="B27" s="31"/>
      <c r="C27" s="31"/>
      <c r="D27" s="107"/>
      <c r="E27" s="13" t="s">
        <v>198</v>
      </c>
      <c r="F27" s="14">
        <f>'02分類帳'!F15+'03分類帳'!F26</f>
        <v>548617</v>
      </c>
      <c r="G27" s="14">
        <f>'02分類帳'!G15+'03分類帳'!G26</f>
        <v>1106</v>
      </c>
      <c r="H27" s="14">
        <f>'02分類帳'!H15+'03分類帳'!H26</f>
        <v>137999</v>
      </c>
      <c r="I27" s="14">
        <f>'02分類帳'!I15+'03分類帳'!I26</f>
        <v>2170</v>
      </c>
      <c r="J27" s="14">
        <f>'02分類帳'!J15+'03分類帳'!J26</f>
        <v>5948</v>
      </c>
      <c r="K27" s="14">
        <f>'02分類帳'!K15+'03分類帳'!K26</f>
        <v>113164</v>
      </c>
      <c r="L27" s="14">
        <f>'02分類帳'!L15+'03分類帳'!L26</f>
        <v>30236</v>
      </c>
      <c r="M27" s="14">
        <f>'02分類帳'!M15+'03分類帳'!M26</f>
        <v>1830</v>
      </c>
      <c r="N27" s="14">
        <f>'02分類帳'!N15+'03分類帳'!N26</f>
        <v>5676</v>
      </c>
      <c r="O27" s="14">
        <f t="shared" si="0"/>
        <v>298129</v>
      </c>
      <c r="P27" s="14">
        <f>F27-O27</f>
        <v>250488</v>
      </c>
    </row>
    <row r="28" spans="1:16" ht="39.75" customHeight="1">
      <c r="A28" s="29"/>
      <c r="B28" s="29"/>
      <c r="C28" s="29"/>
      <c r="D28" s="108"/>
      <c r="E28" s="110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2"/>
    </row>
    <row r="29" spans="1:16" s="23" customFormat="1" ht="51" customHeight="1">
      <c r="A29" s="28"/>
      <c r="B29" s="28"/>
      <c r="C29" s="28"/>
      <c r="D29" s="108"/>
      <c r="E29" s="5" t="s">
        <v>199</v>
      </c>
      <c r="F29" s="5" t="s">
        <v>35</v>
      </c>
      <c r="G29" s="5" t="s">
        <v>83</v>
      </c>
      <c r="H29" s="5" t="s">
        <v>36</v>
      </c>
      <c r="I29" s="5" t="s">
        <v>37</v>
      </c>
      <c r="J29" s="5" t="s">
        <v>191</v>
      </c>
      <c r="K29" s="5" t="s">
        <v>182</v>
      </c>
      <c r="L29" s="5" t="s">
        <v>192</v>
      </c>
      <c r="M29" s="5" t="s">
        <v>38</v>
      </c>
      <c r="N29" s="5"/>
      <c r="O29" s="172" t="s">
        <v>178</v>
      </c>
      <c r="P29" s="173"/>
    </row>
    <row r="30" spans="1:16" ht="34.5" customHeight="1">
      <c r="A30" s="28"/>
      <c r="B30" s="28"/>
      <c r="C30" s="28"/>
      <c r="D30" s="108"/>
      <c r="E30" s="111"/>
      <c r="F30" s="81">
        <v>27820</v>
      </c>
      <c r="G30" s="81"/>
      <c r="H30" s="81"/>
      <c r="I30" s="21"/>
      <c r="J30" s="21"/>
      <c r="K30" s="21" t="s">
        <v>33</v>
      </c>
      <c r="L30" s="20"/>
      <c r="M30" s="82">
        <v>110000</v>
      </c>
      <c r="N30" s="82"/>
      <c r="O30" s="174">
        <f>SUM(F30:N30)</f>
        <v>137820</v>
      </c>
      <c r="P30" s="175"/>
    </row>
    <row r="31" spans="2:9" ht="16.5">
      <c r="B31" s="147"/>
      <c r="C31" s="147"/>
      <c r="D31" s="147"/>
      <c r="E31" s="147"/>
      <c r="F31" s="147"/>
      <c r="G31" s="147"/>
      <c r="H31" s="147"/>
      <c r="I31" s="147"/>
    </row>
    <row r="32" spans="1:16" ht="16.5">
      <c r="A32" s="147" t="s">
        <v>311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</row>
  </sheetData>
  <sheetProtection/>
  <mergeCells count="20">
    <mergeCell ref="J1:P1"/>
    <mergeCell ref="A1:I1"/>
    <mergeCell ref="O29:P29"/>
    <mergeCell ref="O30:P30"/>
    <mergeCell ref="A2:B2"/>
    <mergeCell ref="C2:D2"/>
    <mergeCell ref="E2:E3"/>
    <mergeCell ref="G2:O2"/>
    <mergeCell ref="P2:P3"/>
    <mergeCell ref="A8:A9"/>
    <mergeCell ref="E8:E9"/>
    <mergeCell ref="B31:I31"/>
    <mergeCell ref="A32:P32"/>
    <mergeCell ref="B8:B9"/>
    <mergeCell ref="C8:C9"/>
    <mergeCell ref="D8:D9"/>
    <mergeCell ref="A13:A14"/>
    <mergeCell ref="B13:B14"/>
    <mergeCell ref="C13:C14"/>
    <mergeCell ref="D13:D14"/>
  </mergeCells>
  <printOptions horizontalCentered="1"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8"/>
  <sheetViews>
    <sheetView zoomScale="75" zoomScaleNormal="75"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6" sqref="B16:V16"/>
    </sheetView>
  </sheetViews>
  <sheetFormatPr defaultColWidth="8.875" defaultRowHeight="16.5"/>
  <cols>
    <col min="1" max="1" width="5.25390625" style="71" customWidth="1"/>
    <col min="2" max="2" width="6.375" style="71" customWidth="1"/>
    <col min="3" max="3" width="9.125" style="71" customWidth="1"/>
    <col min="4" max="4" width="11.50390625" style="71" customWidth="1"/>
    <col min="5" max="5" width="8.125" style="71" customWidth="1"/>
    <col min="6" max="6" width="9.00390625" style="71" customWidth="1"/>
    <col min="7" max="8" width="9.50390625" style="71" customWidth="1"/>
    <col min="9" max="9" width="9.375" style="71" customWidth="1"/>
    <col min="10" max="10" width="8.125" style="71" customWidth="1"/>
    <col min="11" max="11" width="8.375" style="71" customWidth="1"/>
    <col min="12" max="12" width="9.875" style="71" customWidth="1"/>
    <col min="13" max="13" width="8.375" style="71" customWidth="1"/>
    <col min="14" max="14" width="9.50390625" style="71" customWidth="1"/>
    <col min="15" max="15" width="9.25390625" style="71" customWidth="1"/>
    <col min="16" max="16" width="8.75390625" style="71" customWidth="1"/>
    <col min="17" max="17" width="8.875" style="71" customWidth="1"/>
    <col min="18" max="19" width="8.375" style="71" customWidth="1"/>
    <col min="20" max="20" width="6.375" style="71" customWidth="1"/>
    <col min="21" max="21" width="8.625" style="71" customWidth="1"/>
    <col min="22" max="22" width="10.50390625" style="71" customWidth="1"/>
    <col min="23" max="16384" width="8.875" style="71" customWidth="1"/>
  </cols>
  <sheetData>
    <row r="1" spans="1:22" s="50" customFormat="1" ht="38.25" customHeight="1">
      <c r="A1" s="156" t="s">
        <v>377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</row>
    <row r="2" spans="1:22" s="53" customFormat="1" ht="22.5" customHeight="1">
      <c r="A2" s="157" t="s">
        <v>43</v>
      </c>
      <c r="B2" s="158" t="s">
        <v>44</v>
      </c>
      <c r="C2" s="157" t="s">
        <v>45</v>
      </c>
      <c r="D2" s="157"/>
      <c r="E2" s="157"/>
      <c r="F2" s="157"/>
      <c r="G2" s="157"/>
      <c r="H2" s="157"/>
      <c r="I2" s="157"/>
      <c r="J2" s="157"/>
      <c r="K2" s="157"/>
      <c r="L2" s="160"/>
      <c r="M2" s="161" t="s">
        <v>46</v>
      </c>
      <c r="N2" s="157"/>
      <c r="O2" s="157"/>
      <c r="P2" s="157"/>
      <c r="Q2" s="157"/>
      <c r="R2" s="157"/>
      <c r="S2" s="157"/>
      <c r="T2" s="157"/>
      <c r="U2" s="157"/>
      <c r="V2" s="157"/>
    </row>
    <row r="3" spans="1:22" s="58" customFormat="1" ht="43.5" customHeight="1">
      <c r="A3" s="157"/>
      <c r="B3" s="159"/>
      <c r="C3" s="52" t="s">
        <v>47</v>
      </c>
      <c r="D3" s="52" t="s">
        <v>48</v>
      </c>
      <c r="E3" s="55" t="s">
        <v>187</v>
      </c>
      <c r="F3" s="52" t="s">
        <v>49</v>
      </c>
      <c r="G3" s="52" t="s">
        <v>50</v>
      </c>
      <c r="H3" s="52" t="s">
        <v>189</v>
      </c>
      <c r="I3" s="52" t="s">
        <v>180</v>
      </c>
      <c r="J3" s="52" t="s">
        <v>190</v>
      </c>
      <c r="K3" s="52" t="s">
        <v>51</v>
      </c>
      <c r="L3" s="56" t="s">
        <v>11</v>
      </c>
      <c r="M3" s="57" t="s">
        <v>7</v>
      </c>
      <c r="N3" s="54" t="s">
        <v>34</v>
      </c>
      <c r="O3" s="54" t="s">
        <v>8</v>
      </c>
      <c r="P3" s="54" t="s">
        <v>9</v>
      </c>
      <c r="Q3" s="54" t="s">
        <v>17</v>
      </c>
      <c r="R3" s="52" t="s">
        <v>20</v>
      </c>
      <c r="S3" s="52" t="s">
        <v>19</v>
      </c>
      <c r="T3" s="54" t="s">
        <v>10</v>
      </c>
      <c r="U3" s="52" t="s">
        <v>52</v>
      </c>
      <c r="V3" s="51" t="s">
        <v>11</v>
      </c>
    </row>
    <row r="4" spans="1:22" s="53" customFormat="1" ht="30" customHeight="1">
      <c r="A4" s="59" t="s">
        <v>53</v>
      </c>
      <c r="B4" s="51">
        <v>650</v>
      </c>
      <c r="C4" s="87">
        <v>102253</v>
      </c>
      <c r="D4" s="60">
        <f>'09結算'!B5</f>
        <v>42030</v>
      </c>
      <c r="E4" s="60">
        <f>'09結算'!B6</f>
        <v>0</v>
      </c>
      <c r="F4" s="60">
        <v>0</v>
      </c>
      <c r="G4" s="60">
        <f>'09結算'!B8</f>
        <v>0</v>
      </c>
      <c r="H4" s="60">
        <f>'09結算'!B9</f>
        <v>0</v>
      </c>
      <c r="I4" s="60">
        <f>'09結算'!B10</f>
        <v>13000</v>
      </c>
      <c r="J4" s="60">
        <f>'09結算'!B11</f>
        <v>0</v>
      </c>
      <c r="K4" s="60">
        <f>'09結算'!B12</f>
        <v>0</v>
      </c>
      <c r="L4" s="61">
        <f>SUM(C4:K4)</f>
        <v>157283</v>
      </c>
      <c r="M4" s="62">
        <f>'09結算'!E4</f>
        <v>644</v>
      </c>
      <c r="N4" s="60">
        <f>'09結算'!E5</f>
        <v>20723</v>
      </c>
      <c r="O4" s="60">
        <f>'09結算'!E6</f>
        <v>820</v>
      </c>
      <c r="P4" s="60">
        <f>'09結算'!E7</f>
        <v>1460</v>
      </c>
      <c r="Q4" s="60">
        <f>'09結算'!E8</f>
        <v>16969</v>
      </c>
      <c r="R4" s="60">
        <f>'09結算'!E9</f>
        <v>4410</v>
      </c>
      <c r="S4" s="60">
        <f>'09結算'!E10</f>
        <v>0</v>
      </c>
      <c r="T4" s="60">
        <f>'09結算'!E11</f>
        <v>2025</v>
      </c>
      <c r="U4" s="60">
        <f>'09結算'!E14</f>
        <v>127763</v>
      </c>
      <c r="V4" s="63">
        <f aca="true" t="shared" si="0" ref="V4:V9">SUM(M4:U4)</f>
        <v>174814</v>
      </c>
    </row>
    <row r="5" spans="1:22" s="53" customFormat="1" ht="30" customHeight="1">
      <c r="A5" s="59" t="s">
        <v>54</v>
      </c>
      <c r="B5" s="51">
        <v>650</v>
      </c>
      <c r="C5" s="63">
        <f>U4</f>
        <v>127763</v>
      </c>
      <c r="D5" s="60">
        <f>'10結算'!B5</f>
        <v>29965</v>
      </c>
      <c r="E5" s="60" t="str">
        <f>'10結算'!B6</f>
        <v> </v>
      </c>
      <c r="F5" s="60">
        <v>0</v>
      </c>
      <c r="G5" s="60">
        <f>'10結算'!B8</f>
        <v>0</v>
      </c>
      <c r="H5" s="60">
        <f>'10結算'!B9</f>
        <v>0</v>
      </c>
      <c r="I5" s="60">
        <f>'10結算'!B10</f>
        <v>0</v>
      </c>
      <c r="J5" s="60">
        <f>'10結算'!B11</f>
        <v>0</v>
      </c>
      <c r="K5" s="60">
        <f>'10結算'!B12</f>
        <v>0</v>
      </c>
      <c r="L5" s="61">
        <f aca="true" t="shared" si="1" ref="L5:L14">SUM(C5:K5)</f>
        <v>157728</v>
      </c>
      <c r="M5" s="62">
        <f>'10結算'!E4</f>
        <v>0</v>
      </c>
      <c r="N5" s="64">
        <f>'10結算'!E5</f>
        <v>23861</v>
      </c>
      <c r="O5" s="64">
        <f>'10結算'!E6</f>
        <v>1350</v>
      </c>
      <c r="P5" s="60">
        <f>'10結算'!E7</f>
        <v>914</v>
      </c>
      <c r="Q5" s="60">
        <f>'10結算'!E8</f>
        <v>2348</v>
      </c>
      <c r="R5" s="60">
        <f>'10結算'!E9</f>
        <v>2225</v>
      </c>
      <c r="S5" s="60">
        <f>'10結算'!E10</f>
        <v>0</v>
      </c>
      <c r="T5" s="60">
        <f>'10結算'!E11</f>
        <v>0</v>
      </c>
      <c r="U5" s="60">
        <f>'10結算'!E14</f>
        <v>127030</v>
      </c>
      <c r="V5" s="63">
        <f t="shared" si="0"/>
        <v>157728</v>
      </c>
    </row>
    <row r="6" spans="1:22" s="53" customFormat="1" ht="30" customHeight="1">
      <c r="A6" s="59" t="s">
        <v>55</v>
      </c>
      <c r="B6" s="51">
        <v>650</v>
      </c>
      <c r="C6" s="63">
        <f>U5</f>
        <v>127030</v>
      </c>
      <c r="D6" s="60">
        <f>'11結算'!B5</f>
        <v>27170</v>
      </c>
      <c r="E6" s="60" t="str">
        <f>'11結算'!B6</f>
        <v> </v>
      </c>
      <c r="F6" s="60">
        <v>0</v>
      </c>
      <c r="G6" s="60">
        <f>'11結算'!B8</f>
        <v>0</v>
      </c>
      <c r="H6" s="60">
        <f>'11結算'!B9</f>
        <v>0</v>
      </c>
      <c r="I6" s="60">
        <f>'11結算'!B10</f>
        <v>6500</v>
      </c>
      <c r="J6" s="60">
        <f>'11結算'!B11</f>
        <v>64000</v>
      </c>
      <c r="K6" s="60" t="str">
        <f>'11結算'!B12</f>
        <v> </v>
      </c>
      <c r="L6" s="61">
        <f t="shared" si="1"/>
        <v>224700</v>
      </c>
      <c r="M6" s="62">
        <f>'11結算'!E4</f>
        <v>0</v>
      </c>
      <c r="N6" s="64">
        <f>'11結算'!E5</f>
        <v>1564</v>
      </c>
      <c r="O6" s="64">
        <f>'11結算'!E6</f>
        <v>0</v>
      </c>
      <c r="P6" s="60">
        <f>'11結算'!E7</f>
        <v>0</v>
      </c>
      <c r="Q6" s="60">
        <f>'11結算'!E8</f>
        <v>18256</v>
      </c>
      <c r="R6" s="60">
        <f>'11結算'!E9</f>
        <v>8167</v>
      </c>
      <c r="S6" s="60">
        <f>'11結算'!E10</f>
        <v>0</v>
      </c>
      <c r="T6" s="60">
        <f>'11結算'!E11</f>
        <v>0</v>
      </c>
      <c r="U6" s="60">
        <f>'11結算'!E14</f>
        <v>196713</v>
      </c>
      <c r="V6" s="63">
        <f t="shared" si="0"/>
        <v>224700</v>
      </c>
    </row>
    <row r="7" spans="1:22" s="53" customFormat="1" ht="30" customHeight="1">
      <c r="A7" s="59" t="s">
        <v>56</v>
      </c>
      <c r="B7" s="51">
        <v>650</v>
      </c>
      <c r="C7" s="63">
        <f aca="true" t="shared" si="2" ref="C7:C13">U6</f>
        <v>196713</v>
      </c>
      <c r="D7" s="60">
        <f>'12結算'!B5</f>
        <v>27820</v>
      </c>
      <c r="E7" s="60" t="str">
        <f>'12結算'!B6</f>
        <v> </v>
      </c>
      <c r="F7" s="60">
        <v>0</v>
      </c>
      <c r="G7" s="60">
        <f>'12結算'!B8</f>
        <v>0</v>
      </c>
      <c r="H7" s="60">
        <f>'12結算'!B9</f>
        <v>0</v>
      </c>
      <c r="I7" s="60">
        <f>'12結算'!B10</f>
        <v>18200</v>
      </c>
      <c r="J7" s="60">
        <f>'12結算'!B11</f>
        <v>0</v>
      </c>
      <c r="K7" s="60">
        <f>'12結算'!B12</f>
        <v>20</v>
      </c>
      <c r="L7" s="61">
        <f t="shared" si="1"/>
        <v>242753</v>
      </c>
      <c r="M7" s="79">
        <f>'12結算'!E4</f>
        <v>0</v>
      </c>
      <c r="N7" s="60">
        <f>'12結算'!E5</f>
        <v>39467</v>
      </c>
      <c r="O7" s="60">
        <f>'12結算'!E6</f>
        <v>0</v>
      </c>
      <c r="P7" s="60">
        <f>'12結算'!E7</f>
        <v>1690</v>
      </c>
      <c r="Q7" s="60">
        <f>'12結算'!E8</f>
        <v>39421</v>
      </c>
      <c r="R7" s="60">
        <f>'12結算'!E9</f>
        <v>4450</v>
      </c>
      <c r="S7" s="60">
        <f>'12結算'!E10</f>
        <v>0</v>
      </c>
      <c r="T7" s="60">
        <f>'12結算'!E11</f>
        <v>0</v>
      </c>
      <c r="U7" s="64">
        <f>'12結算'!E14</f>
        <v>157725</v>
      </c>
      <c r="V7" s="63">
        <f t="shared" si="0"/>
        <v>242753</v>
      </c>
    </row>
    <row r="8" spans="1:22" s="53" customFormat="1" ht="30" customHeight="1">
      <c r="A8" s="59" t="s">
        <v>57</v>
      </c>
      <c r="B8" s="51">
        <v>650</v>
      </c>
      <c r="C8" s="63">
        <f t="shared" si="2"/>
        <v>157725</v>
      </c>
      <c r="D8" s="60">
        <f>'01結算'!B5</f>
        <v>28040</v>
      </c>
      <c r="E8" s="60">
        <f>'01結算'!B6</f>
        <v>0</v>
      </c>
      <c r="F8" s="60">
        <v>0</v>
      </c>
      <c r="G8" s="60">
        <f>'01結算'!B8</f>
        <v>0</v>
      </c>
      <c r="H8" s="60">
        <f>'01結算'!B9</f>
        <v>0</v>
      </c>
      <c r="I8" s="60">
        <f>'01結算'!B10</f>
        <v>0</v>
      </c>
      <c r="J8" s="60">
        <f>'01結算'!B11</f>
        <v>0</v>
      </c>
      <c r="K8" s="60">
        <f>'01結算'!B12</f>
        <v>0</v>
      </c>
      <c r="L8" s="61">
        <f t="shared" si="1"/>
        <v>185765</v>
      </c>
      <c r="M8" s="79">
        <f>'01結算'!E4</f>
        <v>0</v>
      </c>
      <c r="N8" s="60">
        <f>'01結算'!E5</f>
        <v>13280</v>
      </c>
      <c r="O8" s="60">
        <f>'01結算'!E6</f>
        <v>0</v>
      </c>
      <c r="P8" s="60">
        <f>'01結算'!E7</f>
        <v>45</v>
      </c>
      <c r="Q8" s="60">
        <f>'01結算'!E8</f>
        <v>1230</v>
      </c>
      <c r="R8" s="60">
        <f>'01結算'!E9</f>
        <v>3587</v>
      </c>
      <c r="S8" s="60">
        <f>'01結算'!E10</f>
        <v>0</v>
      </c>
      <c r="T8" s="60">
        <f>'01結算'!E11</f>
        <v>0</v>
      </c>
      <c r="U8" s="60">
        <f>'01結算'!E14</f>
        <v>167623</v>
      </c>
      <c r="V8" s="63">
        <f t="shared" si="0"/>
        <v>185765</v>
      </c>
    </row>
    <row r="9" spans="1:22" s="53" customFormat="1" ht="30" customHeight="1">
      <c r="A9" s="59" t="s">
        <v>58</v>
      </c>
      <c r="B9" s="51">
        <v>0</v>
      </c>
      <c r="C9" s="63">
        <f t="shared" si="2"/>
        <v>167623</v>
      </c>
      <c r="D9" s="60">
        <v>200</v>
      </c>
      <c r="E9" s="60">
        <f>'02結算'!B6</f>
        <v>0</v>
      </c>
      <c r="F9" s="60">
        <v>0</v>
      </c>
      <c r="G9" s="60">
        <f>'02結算'!B8</f>
        <v>0</v>
      </c>
      <c r="H9" s="60">
        <f>'02結算'!B9</f>
        <v>0</v>
      </c>
      <c r="I9" s="60">
        <f>'02結算'!B10</f>
        <v>0</v>
      </c>
      <c r="J9" s="60">
        <f>'02結算'!B11</f>
        <v>0</v>
      </c>
      <c r="K9" s="60">
        <v>30000</v>
      </c>
      <c r="L9" s="61">
        <f t="shared" si="1"/>
        <v>197823</v>
      </c>
      <c r="M9" s="79">
        <f>'02結算'!E4</f>
        <v>0</v>
      </c>
      <c r="N9" s="60">
        <f>'02結算'!E5</f>
        <v>10774</v>
      </c>
      <c r="O9" s="60">
        <f>'02結算'!E6</f>
        <v>0</v>
      </c>
      <c r="P9" s="60">
        <f>'02結算'!E7</f>
        <v>49</v>
      </c>
      <c r="Q9" s="60">
        <f>'02結算'!E8</f>
        <v>16889</v>
      </c>
      <c r="R9" s="60">
        <f>'02結算'!E9</f>
        <v>0</v>
      </c>
      <c r="S9" s="60">
        <f>'02結算'!E10</f>
        <v>0</v>
      </c>
      <c r="T9" s="60">
        <f>'02結算'!E11</f>
        <v>2353</v>
      </c>
      <c r="U9" s="64">
        <f>'02結算'!E14</f>
        <v>167758</v>
      </c>
      <c r="V9" s="63">
        <f t="shared" si="0"/>
        <v>197823</v>
      </c>
    </row>
    <row r="10" spans="1:22" s="53" customFormat="1" ht="30" customHeight="1">
      <c r="A10" s="59" t="s">
        <v>59</v>
      </c>
      <c r="B10" s="51">
        <v>650</v>
      </c>
      <c r="C10" s="63">
        <f t="shared" si="2"/>
        <v>167758</v>
      </c>
      <c r="D10" s="60">
        <f>'03結算'!B5</f>
        <v>27820</v>
      </c>
      <c r="E10" s="60">
        <f>'03結算'!B6</f>
        <v>0</v>
      </c>
      <c r="F10" s="60">
        <v>0</v>
      </c>
      <c r="G10" s="60">
        <f>'03結算'!B8</f>
        <v>0</v>
      </c>
      <c r="H10" s="60">
        <f>'03結算'!B9</f>
        <v>0</v>
      </c>
      <c r="I10" s="60" t="str">
        <f>'03結算'!B10</f>
        <v> </v>
      </c>
      <c r="J10" s="60">
        <f>'03結算'!B11</f>
        <v>0</v>
      </c>
      <c r="K10" s="60">
        <f>'03結算'!B12</f>
        <v>110000</v>
      </c>
      <c r="L10" s="61">
        <f t="shared" si="1"/>
        <v>305578</v>
      </c>
      <c r="M10" s="62">
        <f>'03結算'!E4</f>
        <v>462</v>
      </c>
      <c r="N10" s="64">
        <f>'03結算'!E5</f>
        <v>28330</v>
      </c>
      <c r="O10" s="64">
        <f>'03結算'!E6</f>
        <v>0</v>
      </c>
      <c r="P10" s="64">
        <f>'03結算'!E7</f>
        <v>1790</v>
      </c>
      <c r="Q10" s="64">
        <f>'03結算'!E8</f>
        <v>18051</v>
      </c>
      <c r="R10" s="64">
        <f>'03結算'!E9</f>
        <v>3329</v>
      </c>
      <c r="S10" s="64">
        <f>'03結算'!E10</f>
        <v>1830</v>
      </c>
      <c r="T10" s="64">
        <f>'03結算'!E11</f>
        <v>1298</v>
      </c>
      <c r="U10" s="64">
        <f>'03結算'!E14</f>
        <v>250488</v>
      </c>
      <c r="V10" s="63">
        <f>SUM(M10:U10)</f>
        <v>305578</v>
      </c>
    </row>
    <row r="11" spans="1:22" s="53" customFormat="1" ht="30" customHeight="1">
      <c r="A11" s="65" t="s">
        <v>60</v>
      </c>
      <c r="B11" s="51">
        <v>650</v>
      </c>
      <c r="C11" s="63">
        <f t="shared" si="2"/>
        <v>250488</v>
      </c>
      <c r="D11" s="60">
        <f>'04結算'!B5</f>
        <v>27820</v>
      </c>
      <c r="E11" s="60" t="str">
        <f>'04結算'!B6</f>
        <v> </v>
      </c>
      <c r="F11" s="60">
        <v>0</v>
      </c>
      <c r="G11" s="60">
        <f>'04結算'!B8</f>
        <v>0</v>
      </c>
      <c r="H11" s="60">
        <f>'04結算'!B9</f>
        <v>0</v>
      </c>
      <c r="I11" s="60">
        <f>'04結算'!B10</f>
        <v>22750</v>
      </c>
      <c r="J11" s="60">
        <v>90000</v>
      </c>
      <c r="K11" s="60">
        <v>0</v>
      </c>
      <c r="L11" s="61">
        <f t="shared" si="1"/>
        <v>391058</v>
      </c>
      <c r="M11" s="79">
        <f>'04結算'!E4</f>
        <v>0</v>
      </c>
      <c r="N11" s="60">
        <f>'04結算'!E5</f>
        <v>37747</v>
      </c>
      <c r="O11" s="60">
        <f>'04結算'!E6</f>
        <v>880</v>
      </c>
      <c r="P11" s="60">
        <f>'04結算'!E7</f>
        <v>125</v>
      </c>
      <c r="Q11" s="60">
        <f>'04結算'!E8</f>
        <v>18051</v>
      </c>
      <c r="R11" s="60">
        <f>'04結算'!E9</f>
        <v>0</v>
      </c>
      <c r="S11" s="60">
        <f>'04結算'!E10</f>
        <v>0</v>
      </c>
      <c r="T11" s="60">
        <f>'04結算'!E11</f>
        <v>117</v>
      </c>
      <c r="U11" s="64">
        <f>'04結算'!E14</f>
        <v>334138</v>
      </c>
      <c r="V11" s="63">
        <f>SUM(M11:U11)</f>
        <v>391058</v>
      </c>
    </row>
    <row r="12" spans="1:22" s="53" customFormat="1" ht="30" customHeight="1">
      <c r="A12" s="59" t="s">
        <v>61</v>
      </c>
      <c r="B12" s="51">
        <v>650</v>
      </c>
      <c r="C12" s="63">
        <f t="shared" si="2"/>
        <v>334138</v>
      </c>
      <c r="D12" s="60">
        <f>'05結算'!B5</f>
        <v>27760</v>
      </c>
      <c r="E12" s="60">
        <v>13000</v>
      </c>
      <c r="F12" s="60">
        <v>0</v>
      </c>
      <c r="G12" s="60">
        <f>'05結算'!B8</f>
        <v>0</v>
      </c>
      <c r="H12" s="60">
        <f>'05結算'!B9</f>
        <v>0</v>
      </c>
      <c r="I12" s="60">
        <f>'05結算'!B10</f>
        <v>0</v>
      </c>
      <c r="J12" s="60" t="str">
        <f>'05結算'!B11</f>
        <v> </v>
      </c>
      <c r="K12" s="60">
        <v>0</v>
      </c>
      <c r="L12" s="61">
        <f t="shared" si="1"/>
        <v>374898</v>
      </c>
      <c r="M12" s="79">
        <f>'05結算'!E4</f>
        <v>0</v>
      </c>
      <c r="N12" s="60">
        <f>'05結算'!E5</f>
        <v>33674</v>
      </c>
      <c r="O12" s="60">
        <f>'05結算'!E6</f>
        <v>860</v>
      </c>
      <c r="P12" s="60">
        <f>'05結算'!E7</f>
        <v>1262</v>
      </c>
      <c r="Q12" s="60">
        <f>'05結算'!E8</f>
        <v>18051</v>
      </c>
      <c r="R12" s="60">
        <f>'05結算'!E9</f>
        <v>8331</v>
      </c>
      <c r="S12" s="60">
        <f>'05結算'!E10</f>
        <v>290</v>
      </c>
      <c r="T12" s="60">
        <f>'05結算'!E11</f>
        <v>350</v>
      </c>
      <c r="U12" s="64">
        <f>'05結算'!E14</f>
        <v>312080</v>
      </c>
      <c r="V12" s="63">
        <f>SUM(M12:U12)</f>
        <v>374898</v>
      </c>
    </row>
    <row r="13" spans="1:22" s="53" customFormat="1" ht="30" customHeight="1">
      <c r="A13" s="59" t="s">
        <v>62</v>
      </c>
      <c r="B13" s="51">
        <v>650</v>
      </c>
      <c r="C13" s="63">
        <f t="shared" si="2"/>
        <v>312080</v>
      </c>
      <c r="D13" s="60">
        <v>-54340</v>
      </c>
      <c r="E13" s="60">
        <f>'06結算'!B6</f>
        <v>0</v>
      </c>
      <c r="F13" s="60">
        <v>0</v>
      </c>
      <c r="G13" s="60">
        <f>'06結算'!B8</f>
        <v>0</v>
      </c>
      <c r="H13" s="60">
        <f>'06結算'!B9</f>
        <v>0</v>
      </c>
      <c r="I13" s="60">
        <f>'06結算'!B10</f>
        <v>0</v>
      </c>
      <c r="J13" s="60">
        <f>'06結算'!B11</f>
        <v>0</v>
      </c>
      <c r="K13" s="60">
        <f>'06結算'!B12</f>
        <v>41</v>
      </c>
      <c r="L13" s="61">
        <f t="shared" si="1"/>
        <v>257781</v>
      </c>
      <c r="M13" s="79">
        <f>'06結算'!E4</f>
        <v>500</v>
      </c>
      <c r="N13" s="60">
        <f>'06結算'!E5</f>
        <v>34601</v>
      </c>
      <c r="O13" s="60">
        <f>'06結算'!E6</f>
        <v>1140</v>
      </c>
      <c r="P13" s="60">
        <f>'06結算'!E7</f>
        <v>825</v>
      </c>
      <c r="Q13" s="60">
        <f>'06結算'!E8</f>
        <v>17913</v>
      </c>
      <c r="R13" s="60">
        <f>'06結算'!E9</f>
        <v>0</v>
      </c>
      <c r="S13" s="60">
        <f>'06結算'!E10</f>
        <v>0</v>
      </c>
      <c r="T13" s="60">
        <f>'06結算'!E11</f>
        <v>29</v>
      </c>
      <c r="U13" s="64">
        <f>'06結算'!E14</f>
        <v>202773</v>
      </c>
      <c r="V13" s="63">
        <f>SUM(M13:U13)</f>
        <v>257781</v>
      </c>
    </row>
    <row r="14" spans="1:22" s="53" customFormat="1" ht="39" customHeight="1">
      <c r="A14" s="162" t="s">
        <v>63</v>
      </c>
      <c r="B14" s="51" t="s">
        <v>64</v>
      </c>
      <c r="C14" s="63">
        <f>C4</f>
        <v>102253</v>
      </c>
      <c r="D14" s="66">
        <f aca="true" t="shared" si="3" ref="D14:K14">SUM(D4:D13)</f>
        <v>184285</v>
      </c>
      <c r="E14" s="66">
        <f t="shared" si="3"/>
        <v>13000</v>
      </c>
      <c r="F14" s="66">
        <f t="shared" si="3"/>
        <v>0</v>
      </c>
      <c r="G14" s="66">
        <f t="shared" si="3"/>
        <v>0</v>
      </c>
      <c r="H14" s="66">
        <f t="shared" si="3"/>
        <v>0</v>
      </c>
      <c r="I14" s="66">
        <f t="shared" si="3"/>
        <v>60450</v>
      </c>
      <c r="J14" s="66">
        <f t="shared" si="3"/>
        <v>154000</v>
      </c>
      <c r="K14" s="66">
        <f t="shared" si="3"/>
        <v>140061</v>
      </c>
      <c r="L14" s="89">
        <f t="shared" si="1"/>
        <v>654049</v>
      </c>
      <c r="M14" s="88">
        <f aca="true" t="shared" si="4" ref="M14:T14">SUM(M4:M13)</f>
        <v>1606</v>
      </c>
      <c r="N14" s="66">
        <f t="shared" si="4"/>
        <v>244021</v>
      </c>
      <c r="O14" s="66">
        <f t="shared" si="4"/>
        <v>5050</v>
      </c>
      <c r="P14" s="66">
        <f t="shared" si="4"/>
        <v>8160</v>
      </c>
      <c r="Q14" s="66">
        <f t="shared" si="4"/>
        <v>167179</v>
      </c>
      <c r="R14" s="66">
        <f t="shared" si="4"/>
        <v>34499</v>
      </c>
      <c r="S14" s="66">
        <f t="shared" si="4"/>
        <v>2120</v>
      </c>
      <c r="T14" s="66">
        <f t="shared" si="4"/>
        <v>6172</v>
      </c>
      <c r="U14" s="66">
        <f>U13</f>
        <v>202773</v>
      </c>
      <c r="V14" s="63">
        <f>SUM(M14:U14)</f>
        <v>671580</v>
      </c>
    </row>
    <row r="15" spans="1:22" s="53" customFormat="1" ht="41.25" customHeight="1">
      <c r="A15" s="157"/>
      <c r="B15" s="54" t="s">
        <v>164</v>
      </c>
      <c r="C15" s="67">
        <f>C14/L14</f>
        <v>0.15633843947471826</v>
      </c>
      <c r="D15" s="67">
        <f>D14/L14</f>
        <v>0.2817602350894199</v>
      </c>
      <c r="E15" s="67">
        <f>E14/L14</f>
        <v>0.019876186646566235</v>
      </c>
      <c r="F15" s="67">
        <f>F14/L14</f>
        <v>0</v>
      </c>
      <c r="G15" s="67">
        <f>G14/L14</f>
        <v>0</v>
      </c>
      <c r="H15" s="67">
        <f>H14/L14</f>
        <v>0</v>
      </c>
      <c r="I15" s="67">
        <f>I14/L14</f>
        <v>0.09242426790653299</v>
      </c>
      <c r="J15" s="67">
        <f>J14/L14</f>
        <v>0.23545636489009233</v>
      </c>
      <c r="K15" s="67">
        <f>K14/L14</f>
        <v>0.21414450599267026</v>
      </c>
      <c r="L15" s="67">
        <f>(C14+D14+E14+F14+G14+H14+I14+J14+K14)/L14</f>
        <v>1</v>
      </c>
      <c r="M15" s="68">
        <f>M14/(V14-U14)</f>
        <v>0.0034257167661745666</v>
      </c>
      <c r="N15" s="67">
        <f>N14/(V14-U14)</f>
        <v>0.5205148387289439</v>
      </c>
      <c r="O15" s="67">
        <f>O14/(V14-U14)</f>
        <v>0.01077202345528117</v>
      </c>
      <c r="P15" s="67">
        <f>P14/(V14-U14)</f>
        <v>0.01740588344457314</v>
      </c>
      <c r="Q15" s="67">
        <f>Q14/(V14-U14)</f>
        <v>0.35660517014464377</v>
      </c>
      <c r="R15" s="67">
        <f>R14/(V14-U14)</f>
        <v>0.07358891825420695</v>
      </c>
      <c r="S15" s="67">
        <f>S14/(V14-U14)</f>
        <v>0.004522116777266551</v>
      </c>
      <c r="T15" s="67">
        <f>T14/(V14-U14)</f>
        <v>0.013165332428909977</v>
      </c>
      <c r="U15" s="69" t="s">
        <v>66</v>
      </c>
      <c r="V15" s="67">
        <f>(M14+N14+O14+P14+Q14+R14+S14+T14+U14)/V14</f>
        <v>1</v>
      </c>
    </row>
    <row r="16" spans="1:22" ht="99" customHeight="1">
      <c r="A16" s="70" t="s">
        <v>67</v>
      </c>
      <c r="B16" s="163" t="s">
        <v>390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</row>
    <row r="17" spans="1:22" ht="44.25" customHeight="1">
      <c r="A17" s="165" t="s">
        <v>165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</row>
    <row r="18" spans="1:22" ht="132.75" customHeight="1">
      <c r="A18" s="166" t="s">
        <v>68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</row>
  </sheetData>
  <sheetProtection/>
  <mergeCells count="9">
    <mergeCell ref="A14:A15"/>
    <mergeCell ref="B16:V16"/>
    <mergeCell ref="A17:V17"/>
    <mergeCell ref="A18:V18"/>
    <mergeCell ref="A1:V1"/>
    <mergeCell ref="A2:A3"/>
    <mergeCell ref="B2:B3"/>
    <mergeCell ref="C2:L2"/>
    <mergeCell ref="M2:V2"/>
  </mergeCells>
  <printOptions/>
  <pageMargins left="0.35433070866141736" right="0" top="0.5905511811023623" bottom="0.3937007874015748" header="0.5118110236220472" footer="0.5118110236220472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H4" sqref="H4:H15"/>
    </sheetView>
  </sheetViews>
  <sheetFormatPr defaultColWidth="8.875" defaultRowHeight="16.5"/>
  <cols>
    <col min="1" max="1" width="13.875" style="72" customWidth="1"/>
    <col min="2" max="2" width="12.625" style="78" customWidth="1"/>
    <col min="3" max="3" width="42.375" style="72" customWidth="1"/>
    <col min="4" max="4" width="14.875" style="72" customWidth="1"/>
    <col min="5" max="5" width="13.625" style="78" customWidth="1"/>
    <col min="6" max="6" width="12.625" style="72" customWidth="1"/>
    <col min="7" max="7" width="13.25390625" style="78" customWidth="1"/>
    <col min="8" max="8" width="11.75390625" style="72" customWidth="1"/>
    <col min="9" max="16384" width="8.875" style="72" customWidth="1"/>
  </cols>
  <sheetData>
    <row r="1" spans="1:8" ht="26.25" thickBot="1">
      <c r="A1" s="210" t="str">
        <f>'02結算'!A1:C1</f>
        <v>   嘉義縣梅山鄉仁和國民小學</v>
      </c>
      <c r="B1" s="210"/>
      <c r="C1" s="210"/>
      <c r="D1" s="209" t="s">
        <v>405</v>
      </c>
      <c r="E1" s="209"/>
      <c r="F1" s="209"/>
      <c r="G1" s="209"/>
      <c r="H1" s="209"/>
    </row>
    <row r="2" spans="1:8" ht="25.5" customHeight="1">
      <c r="A2" s="214" t="s">
        <v>95</v>
      </c>
      <c r="B2" s="215"/>
      <c r="C2" s="216"/>
      <c r="D2" s="217" t="s">
        <v>96</v>
      </c>
      <c r="E2" s="215"/>
      <c r="F2" s="216"/>
      <c r="G2" s="217" t="s">
        <v>71</v>
      </c>
      <c r="H2" s="218"/>
    </row>
    <row r="3" spans="1:8" ht="25.5" customHeight="1">
      <c r="A3" s="3" t="s">
        <v>97</v>
      </c>
      <c r="B3" s="73" t="s">
        <v>98</v>
      </c>
      <c r="C3" s="4" t="s">
        <v>99</v>
      </c>
      <c r="D3" s="4" t="s">
        <v>100</v>
      </c>
      <c r="E3" s="73" t="s">
        <v>101</v>
      </c>
      <c r="F3" s="4" t="s">
        <v>65</v>
      </c>
      <c r="G3" s="73" t="s">
        <v>101</v>
      </c>
      <c r="H3" s="49" t="s">
        <v>65</v>
      </c>
    </row>
    <row r="4" spans="1:8" ht="25.5" customHeight="1">
      <c r="A4" s="4" t="s">
        <v>78</v>
      </c>
      <c r="B4" s="74">
        <f>'03分類帳'!P4</f>
        <v>167758</v>
      </c>
      <c r="C4" s="179" t="s">
        <v>310</v>
      </c>
      <c r="D4" s="4" t="s">
        <v>149</v>
      </c>
      <c r="E4" s="74">
        <f>'03分類帳'!G26</f>
        <v>462</v>
      </c>
      <c r="F4" s="75">
        <f>E4/(E13-E8)</f>
        <v>0.01247333891303761</v>
      </c>
      <c r="G4" s="74">
        <f>'03分類帳'!G27</f>
        <v>1106</v>
      </c>
      <c r="H4" s="75">
        <f>G4/G13</f>
        <v>0.0037098034743349357</v>
      </c>
    </row>
    <row r="5" spans="1:8" ht="25.5" customHeight="1">
      <c r="A5" s="4" t="s">
        <v>81</v>
      </c>
      <c r="B5" s="74">
        <v>27820</v>
      </c>
      <c r="C5" s="180"/>
      <c r="D5" s="4" t="s">
        <v>150</v>
      </c>
      <c r="E5" s="74">
        <f>'03分類帳'!H26</f>
        <v>28330</v>
      </c>
      <c r="F5" s="75">
        <f>E5/E13</f>
        <v>0.5142494100562716</v>
      </c>
      <c r="G5" s="74">
        <f>'03分類帳'!H27</f>
        <v>137999</v>
      </c>
      <c r="H5" s="75">
        <f>G5/G13</f>
        <v>0.46288351686685963</v>
      </c>
    </row>
    <row r="6" spans="1:8" ht="29.25" customHeight="1">
      <c r="A6" s="5" t="s">
        <v>83</v>
      </c>
      <c r="B6" s="74">
        <f>'03分類帳'!G30</f>
        <v>0</v>
      </c>
      <c r="C6" s="180"/>
      <c r="D6" s="4" t="s">
        <v>151</v>
      </c>
      <c r="E6" s="74">
        <f>'03分類帳'!I26</f>
        <v>0</v>
      </c>
      <c r="F6" s="75">
        <f>E6/E13</f>
        <v>0</v>
      </c>
      <c r="G6" s="74">
        <f>'03分類帳'!I27</f>
        <v>2170</v>
      </c>
      <c r="H6" s="75">
        <f>G6/G13</f>
        <v>0.007278728335720444</v>
      </c>
    </row>
    <row r="7" spans="1:8" ht="25.5" customHeight="1">
      <c r="A7" s="4" t="s">
        <v>85</v>
      </c>
      <c r="B7" s="74"/>
      <c r="C7" s="180"/>
      <c r="D7" s="4" t="s">
        <v>152</v>
      </c>
      <c r="E7" s="74">
        <f>'03分類帳'!J26</f>
        <v>1790</v>
      </c>
      <c r="F7" s="75">
        <f>E7/E13</f>
        <v>0.03249228535124342</v>
      </c>
      <c r="G7" s="74">
        <f>'03分類帳'!J27</f>
        <v>5948</v>
      </c>
      <c r="H7" s="75">
        <f>G7/G13</f>
        <v>0.019951094995790414</v>
      </c>
    </row>
    <row r="8" spans="1:8" ht="25.5" customHeight="1">
      <c r="A8" s="4" t="s">
        <v>18</v>
      </c>
      <c r="B8" s="74"/>
      <c r="C8" s="180"/>
      <c r="D8" s="4" t="s">
        <v>153</v>
      </c>
      <c r="E8" s="74">
        <f>'03分類帳'!K26</f>
        <v>18051</v>
      </c>
      <c r="F8" s="75">
        <f>E8/E13</f>
        <v>0.32766382283536033</v>
      </c>
      <c r="G8" s="74">
        <f>'03分類帳'!K27</f>
        <v>113164</v>
      </c>
      <c r="H8" s="75">
        <f>G8/G13</f>
        <v>0.3795806513287872</v>
      </c>
    </row>
    <row r="9" spans="1:8" ht="32.25" customHeight="1">
      <c r="A9" s="84" t="s">
        <v>191</v>
      </c>
      <c r="B9" s="74"/>
      <c r="C9" s="180"/>
      <c r="D9" s="4" t="s">
        <v>154</v>
      </c>
      <c r="E9" s="74">
        <f>'03分類帳'!L26</f>
        <v>3329</v>
      </c>
      <c r="F9" s="75">
        <f>E9/E13</f>
        <v>0.06042838990742422</v>
      </c>
      <c r="G9" s="74">
        <f>'03分類帳'!L27</f>
        <v>30236</v>
      </c>
      <c r="H9" s="75">
        <f>G9/G13</f>
        <v>0.10141918431283102</v>
      </c>
    </row>
    <row r="10" spans="1:8" ht="30" customHeight="1">
      <c r="A10" s="84" t="s">
        <v>181</v>
      </c>
      <c r="B10" s="74" t="s">
        <v>33</v>
      </c>
      <c r="C10" s="180"/>
      <c r="D10" s="4" t="s">
        <v>155</v>
      </c>
      <c r="E10" s="74">
        <f>'03分類帳'!M26</f>
        <v>1830</v>
      </c>
      <c r="F10" s="75">
        <f>E10/E13</f>
        <v>0.033218369940098025</v>
      </c>
      <c r="G10" s="74">
        <f>'03分類帳'!M27</f>
        <v>1830</v>
      </c>
      <c r="H10" s="75">
        <f>G10/G13</f>
        <v>0.006138282421367931</v>
      </c>
    </row>
    <row r="11" spans="1:8" ht="30.75" customHeight="1">
      <c r="A11" s="48" t="s">
        <v>192</v>
      </c>
      <c r="B11" s="74"/>
      <c r="C11" s="180"/>
      <c r="D11" s="4" t="s">
        <v>157</v>
      </c>
      <c r="E11" s="74">
        <f>'03分類帳'!N26</f>
        <v>1298</v>
      </c>
      <c r="F11" s="75">
        <f>E10/E13</f>
        <v>0.033218369940098025</v>
      </c>
      <c r="G11" s="74">
        <f>'03分類帳'!N27</f>
        <v>5676</v>
      </c>
      <c r="H11" s="75">
        <f>G11/G13</f>
        <v>0.019038738264308405</v>
      </c>
    </row>
    <row r="12" spans="1:8" ht="25.5" customHeight="1">
      <c r="A12" s="4" t="s">
        <v>156</v>
      </c>
      <c r="B12" s="74">
        <v>110000</v>
      </c>
      <c r="C12" s="181" t="s">
        <v>88</v>
      </c>
      <c r="D12" s="48"/>
      <c r="E12" s="74"/>
      <c r="F12" s="75"/>
      <c r="G12" s="74"/>
      <c r="H12" s="75"/>
    </row>
    <row r="13" spans="1:8" ht="33" customHeight="1">
      <c r="A13" s="3"/>
      <c r="B13" s="74">
        <f>'03分類帳'!N30</f>
        <v>0</v>
      </c>
      <c r="C13" s="181"/>
      <c r="D13" s="4" t="s">
        <v>158</v>
      </c>
      <c r="E13" s="74">
        <f>SUM(E4:E12)</f>
        <v>55090</v>
      </c>
      <c r="F13" s="75">
        <f>(E13-E8)/(E13-E8)</f>
        <v>1</v>
      </c>
      <c r="G13" s="74">
        <f>SUM(G4:G12)</f>
        <v>298129</v>
      </c>
      <c r="H13" s="76">
        <f>SUM(H4:H11)</f>
        <v>0.9999999999999999</v>
      </c>
    </row>
    <row r="14" spans="1:8" ht="32.25" customHeight="1">
      <c r="A14" s="3" t="s">
        <v>159</v>
      </c>
      <c r="B14" s="74">
        <f>SUM(B5:B13)</f>
        <v>137820</v>
      </c>
      <c r="C14" s="181"/>
      <c r="D14" s="4" t="s">
        <v>160</v>
      </c>
      <c r="E14" s="74">
        <f>'03分類帳'!P27</f>
        <v>250488</v>
      </c>
      <c r="F14" s="75"/>
      <c r="G14" s="74">
        <f>E14</f>
        <v>250488</v>
      </c>
      <c r="H14" s="76"/>
    </row>
    <row r="15" spans="1:8" ht="33" customHeight="1">
      <c r="A15" s="3" t="s">
        <v>161</v>
      </c>
      <c r="B15" s="74">
        <f>B14+B4</f>
        <v>305578</v>
      </c>
      <c r="C15" s="182"/>
      <c r="D15" s="4" t="s">
        <v>161</v>
      </c>
      <c r="E15" s="74">
        <f>E13+E14</f>
        <v>305578</v>
      </c>
      <c r="F15" s="76">
        <f>SUM(F4:F11)</f>
        <v>1.0137439869435332</v>
      </c>
      <c r="G15" s="74">
        <f>G13+G14</f>
        <v>548617</v>
      </c>
      <c r="H15" s="76">
        <f>H13+H14</f>
        <v>0.9999999999999999</v>
      </c>
    </row>
    <row r="16" spans="1:8" ht="66.75" customHeight="1" thickBot="1">
      <c r="A16" s="77" t="s">
        <v>162</v>
      </c>
      <c r="B16" s="211" t="s">
        <v>352</v>
      </c>
      <c r="C16" s="212"/>
      <c r="D16" s="212"/>
      <c r="E16" s="212"/>
      <c r="F16" s="212"/>
      <c r="G16" s="212"/>
      <c r="H16" s="213"/>
    </row>
    <row r="17" spans="1:8" ht="27" customHeight="1">
      <c r="A17" s="147" t="s">
        <v>312</v>
      </c>
      <c r="B17" s="147"/>
      <c r="C17" s="147"/>
      <c r="D17" s="147"/>
      <c r="E17" s="147"/>
      <c r="F17" s="147"/>
      <c r="G17" s="147"/>
      <c r="H17" s="147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G7" sqref="G7"/>
    </sheetView>
  </sheetViews>
  <sheetFormatPr defaultColWidth="8.875" defaultRowHeight="16.5"/>
  <cols>
    <col min="1" max="1" width="2.75390625" style="22" customWidth="1"/>
    <col min="2" max="2" width="3.25390625" style="22" customWidth="1"/>
    <col min="3" max="3" width="2.50390625" style="22" customWidth="1"/>
    <col min="4" max="4" width="4.00390625" style="22" customWidth="1"/>
    <col min="5" max="5" width="26.00390625" style="102" customWidth="1"/>
    <col min="6" max="6" width="10.50390625" style="22" customWidth="1"/>
    <col min="7" max="7" width="8.375" style="22" customWidth="1"/>
    <col min="8" max="8" width="9.25390625" style="22" customWidth="1"/>
    <col min="9" max="11" width="8.625" style="22" customWidth="1"/>
    <col min="12" max="12" width="7.75390625" style="22" customWidth="1"/>
    <col min="13" max="13" width="8.125" style="22" customWidth="1"/>
    <col min="14" max="14" width="8.625" style="22" customWidth="1"/>
    <col min="15" max="15" width="10.00390625" style="22" customWidth="1"/>
    <col min="16" max="16" width="11.50390625" style="22" customWidth="1"/>
    <col min="17" max="17" width="6.50390625" style="22" customWidth="1"/>
    <col min="18" max="16384" width="8.875" style="22" customWidth="1"/>
  </cols>
  <sheetData>
    <row r="1" spans="1:16" ht="33" customHeight="1">
      <c r="A1" s="170" t="str">
        <f>'03分類帳'!A1:I1</f>
        <v>嘉義縣梅山鄉仁和國民小學</v>
      </c>
      <c r="B1" s="171"/>
      <c r="C1" s="171"/>
      <c r="D1" s="171"/>
      <c r="E1" s="171"/>
      <c r="F1" s="171"/>
      <c r="G1" s="171"/>
      <c r="H1" s="171"/>
      <c r="I1" s="171"/>
      <c r="J1" s="168" t="s">
        <v>449</v>
      </c>
      <c r="K1" s="168"/>
      <c r="L1" s="168"/>
      <c r="M1" s="168"/>
      <c r="N1" s="168"/>
      <c r="O1" s="168"/>
      <c r="P1" s="169"/>
    </row>
    <row r="2" spans="1:16" s="23" customFormat="1" ht="16.5">
      <c r="A2" s="219" t="s">
        <v>450</v>
      </c>
      <c r="B2" s="176"/>
      <c r="C2" s="176" t="s">
        <v>4</v>
      </c>
      <c r="D2" s="176"/>
      <c r="E2" s="195" t="s">
        <v>12</v>
      </c>
      <c r="F2" s="4" t="s">
        <v>5</v>
      </c>
      <c r="G2" s="176" t="s">
        <v>13</v>
      </c>
      <c r="H2" s="176"/>
      <c r="I2" s="176"/>
      <c r="J2" s="176"/>
      <c r="K2" s="176"/>
      <c r="L2" s="176"/>
      <c r="M2" s="176"/>
      <c r="N2" s="176"/>
      <c r="O2" s="176"/>
      <c r="P2" s="176" t="s">
        <v>16</v>
      </c>
    </row>
    <row r="3" spans="1:16" s="23" customFormat="1" ht="28.5">
      <c r="A3" s="4" t="s">
        <v>0</v>
      </c>
      <c r="B3" s="4" t="s">
        <v>1</v>
      </c>
      <c r="C3" s="4" t="s">
        <v>2</v>
      </c>
      <c r="D3" s="4" t="s">
        <v>3</v>
      </c>
      <c r="E3" s="195"/>
      <c r="F3" s="4" t="s">
        <v>6</v>
      </c>
      <c r="G3" s="4" t="s">
        <v>7</v>
      </c>
      <c r="H3" s="4" t="s">
        <v>34</v>
      </c>
      <c r="I3" s="4" t="s">
        <v>8</v>
      </c>
      <c r="J3" s="4" t="s">
        <v>9</v>
      </c>
      <c r="K3" s="4" t="s">
        <v>17</v>
      </c>
      <c r="L3" s="5" t="s">
        <v>20</v>
      </c>
      <c r="M3" s="5" t="s">
        <v>19</v>
      </c>
      <c r="N3" s="4" t="s">
        <v>10</v>
      </c>
      <c r="O3" s="4" t="s">
        <v>11</v>
      </c>
      <c r="P3" s="176"/>
    </row>
    <row r="4" spans="1:16" s="24" customFormat="1" ht="19.5" customHeight="1">
      <c r="A4" s="29">
        <v>4</v>
      </c>
      <c r="B4" s="29">
        <v>1</v>
      </c>
      <c r="C4" s="1" t="s">
        <v>41</v>
      </c>
      <c r="D4" s="1" t="s">
        <v>41</v>
      </c>
      <c r="E4" s="96" t="s">
        <v>208</v>
      </c>
      <c r="F4" s="15"/>
      <c r="G4" s="1"/>
      <c r="H4" s="1"/>
      <c r="I4" s="1"/>
      <c r="J4" s="1"/>
      <c r="K4" s="1"/>
      <c r="L4" s="1"/>
      <c r="M4" s="1"/>
      <c r="N4" s="1"/>
      <c r="O4" s="1"/>
      <c r="P4" s="1">
        <f>'03分類帳'!P27</f>
        <v>250488</v>
      </c>
    </row>
    <row r="5" spans="1:16" s="24" customFormat="1" ht="36.75" customHeight="1">
      <c r="A5" s="29">
        <v>4</v>
      </c>
      <c r="B5" s="29">
        <v>12</v>
      </c>
      <c r="C5" s="29" t="s">
        <v>278</v>
      </c>
      <c r="D5" s="29">
        <v>1</v>
      </c>
      <c r="E5" s="94" t="s">
        <v>313</v>
      </c>
      <c r="F5" s="1">
        <v>90000</v>
      </c>
      <c r="G5" s="1"/>
      <c r="H5" s="1"/>
      <c r="I5" s="1"/>
      <c r="J5" s="1"/>
      <c r="K5" s="1"/>
      <c r="L5" s="1"/>
      <c r="M5" s="1"/>
      <c r="N5" s="1"/>
      <c r="O5" s="1">
        <f>SUM(G5:N5)</f>
        <v>0</v>
      </c>
      <c r="P5" s="1">
        <f aca="true" t="shared" si="0" ref="P5:P20">P4+F5-O5</f>
        <v>340488</v>
      </c>
    </row>
    <row r="6" spans="1:16" s="24" customFormat="1" ht="33.75" customHeight="1">
      <c r="A6" s="29">
        <v>4</v>
      </c>
      <c r="B6" s="29">
        <v>18</v>
      </c>
      <c r="C6" s="29" t="s">
        <v>278</v>
      </c>
      <c r="D6" s="29">
        <v>2</v>
      </c>
      <c r="E6" s="94" t="s">
        <v>314</v>
      </c>
      <c r="F6" s="1">
        <v>22750</v>
      </c>
      <c r="G6" s="1"/>
      <c r="H6" s="1"/>
      <c r="I6" s="1"/>
      <c r="J6" s="1"/>
      <c r="K6" s="1"/>
      <c r="L6" s="1"/>
      <c r="M6" s="1"/>
      <c r="N6" s="1"/>
      <c r="O6" s="1">
        <f aca="true" t="shared" si="1" ref="O6:O20">SUM(G6:N6)</f>
        <v>0</v>
      </c>
      <c r="P6" s="1">
        <f t="shared" si="0"/>
        <v>363238</v>
      </c>
    </row>
    <row r="7" spans="1:16" s="24" customFormat="1" ht="35.25" customHeight="1">
      <c r="A7" s="29">
        <v>4</v>
      </c>
      <c r="B7" s="29">
        <v>18</v>
      </c>
      <c r="C7" s="29" t="s">
        <v>278</v>
      </c>
      <c r="D7" s="29">
        <v>3</v>
      </c>
      <c r="E7" s="94" t="s">
        <v>315</v>
      </c>
      <c r="F7" s="1">
        <v>27820</v>
      </c>
      <c r="G7" s="1"/>
      <c r="H7" s="1"/>
      <c r="I7" s="1"/>
      <c r="J7" s="1"/>
      <c r="K7" s="1">
        <v>0</v>
      </c>
      <c r="L7" s="1"/>
      <c r="M7" s="1"/>
      <c r="N7" s="1"/>
      <c r="O7" s="1">
        <f t="shared" si="1"/>
        <v>0</v>
      </c>
      <c r="P7" s="1">
        <f>P6+F7-O7</f>
        <v>391058</v>
      </c>
    </row>
    <row r="8" spans="1:16" s="24" customFormat="1" ht="35.25" customHeight="1">
      <c r="A8" s="29">
        <v>4</v>
      </c>
      <c r="B8" s="29">
        <v>30</v>
      </c>
      <c r="C8" s="29" t="s">
        <v>279</v>
      </c>
      <c r="D8" s="29">
        <v>1</v>
      </c>
      <c r="E8" s="28" t="s">
        <v>316</v>
      </c>
      <c r="F8" s="1"/>
      <c r="G8" s="1"/>
      <c r="H8" s="1">
        <v>445</v>
      </c>
      <c r="I8" s="1"/>
      <c r="J8" s="1"/>
      <c r="K8" s="1" t="s">
        <v>33</v>
      </c>
      <c r="L8" s="1"/>
      <c r="M8" s="1"/>
      <c r="N8" s="1"/>
      <c r="O8" s="1">
        <f t="shared" si="1"/>
        <v>445</v>
      </c>
      <c r="P8" s="1">
        <f t="shared" si="0"/>
        <v>390613</v>
      </c>
    </row>
    <row r="9" spans="1:16" s="24" customFormat="1" ht="37.5" customHeight="1">
      <c r="A9" s="29">
        <v>4</v>
      </c>
      <c r="B9" s="29">
        <v>30</v>
      </c>
      <c r="C9" s="29" t="s">
        <v>279</v>
      </c>
      <c r="D9" s="29">
        <v>2</v>
      </c>
      <c r="E9" s="94" t="s">
        <v>319</v>
      </c>
      <c r="F9" s="1"/>
      <c r="G9" s="1"/>
      <c r="H9" s="1"/>
      <c r="I9" s="1"/>
      <c r="J9" s="1"/>
      <c r="K9" s="1" t="s">
        <v>33</v>
      </c>
      <c r="L9" s="1"/>
      <c r="M9" s="1"/>
      <c r="N9" s="1">
        <v>117</v>
      </c>
      <c r="O9" s="1">
        <f t="shared" si="1"/>
        <v>117</v>
      </c>
      <c r="P9" s="1">
        <f t="shared" si="0"/>
        <v>390496</v>
      </c>
    </row>
    <row r="10" spans="1:16" s="24" customFormat="1" ht="36.75" customHeight="1">
      <c r="A10" s="29">
        <v>4</v>
      </c>
      <c r="B10" s="29">
        <v>30</v>
      </c>
      <c r="C10" s="29" t="s">
        <v>279</v>
      </c>
      <c r="D10" s="29">
        <v>3</v>
      </c>
      <c r="E10" s="97" t="s">
        <v>320</v>
      </c>
      <c r="F10" s="1"/>
      <c r="G10" s="1"/>
      <c r="H10" s="1">
        <v>7158</v>
      </c>
      <c r="I10" s="1"/>
      <c r="J10" s="1"/>
      <c r="K10" s="1" t="s">
        <v>33</v>
      </c>
      <c r="L10" s="1"/>
      <c r="M10" s="1"/>
      <c r="N10" s="1"/>
      <c r="O10" s="1">
        <f t="shared" si="1"/>
        <v>7158</v>
      </c>
      <c r="P10" s="1">
        <f t="shared" si="0"/>
        <v>383338</v>
      </c>
    </row>
    <row r="11" spans="1:16" s="24" customFormat="1" ht="35.25" customHeight="1">
      <c r="A11" s="29">
        <v>4</v>
      </c>
      <c r="B11" s="29">
        <v>30</v>
      </c>
      <c r="C11" s="29" t="s">
        <v>279</v>
      </c>
      <c r="D11" s="29">
        <v>4</v>
      </c>
      <c r="E11" s="97" t="s">
        <v>321</v>
      </c>
      <c r="F11" s="1"/>
      <c r="G11" s="1"/>
      <c r="H11" s="1">
        <v>2942</v>
      </c>
      <c r="I11" s="1"/>
      <c r="J11" s="1"/>
      <c r="K11" s="1" t="s">
        <v>33</v>
      </c>
      <c r="L11" s="1"/>
      <c r="M11" s="1"/>
      <c r="N11" s="1"/>
      <c r="O11" s="1">
        <f t="shared" si="1"/>
        <v>2942</v>
      </c>
      <c r="P11" s="1">
        <f t="shared" si="0"/>
        <v>380396</v>
      </c>
    </row>
    <row r="12" spans="1:16" s="24" customFormat="1" ht="34.5" customHeight="1">
      <c r="A12" s="29">
        <v>4</v>
      </c>
      <c r="B12" s="29">
        <v>30</v>
      </c>
      <c r="C12" s="29" t="s">
        <v>279</v>
      </c>
      <c r="D12" s="29">
        <v>5</v>
      </c>
      <c r="E12" s="97" t="s">
        <v>322</v>
      </c>
      <c r="F12" s="1"/>
      <c r="G12" s="1"/>
      <c r="H12" s="1">
        <v>5411</v>
      </c>
      <c r="I12" s="1"/>
      <c r="J12" s="1"/>
      <c r="K12" s="1"/>
      <c r="L12" s="1"/>
      <c r="M12" s="1"/>
      <c r="N12" s="1"/>
      <c r="O12" s="1">
        <f t="shared" si="1"/>
        <v>5411</v>
      </c>
      <c r="P12" s="1">
        <f t="shared" si="0"/>
        <v>374985</v>
      </c>
    </row>
    <row r="13" spans="1:16" s="24" customFormat="1" ht="34.5" customHeight="1">
      <c r="A13" s="29">
        <v>4</v>
      </c>
      <c r="B13" s="29">
        <v>30</v>
      </c>
      <c r="C13" s="29" t="s">
        <v>279</v>
      </c>
      <c r="D13" s="29">
        <v>6</v>
      </c>
      <c r="E13" s="97" t="s">
        <v>323</v>
      </c>
      <c r="F13" s="1"/>
      <c r="G13" s="1"/>
      <c r="H13" s="1">
        <v>6103</v>
      </c>
      <c r="I13" s="1"/>
      <c r="J13" s="1"/>
      <c r="K13" s="1"/>
      <c r="L13" s="1"/>
      <c r="M13" s="1"/>
      <c r="N13" s="1"/>
      <c r="O13" s="1">
        <f t="shared" si="1"/>
        <v>6103</v>
      </c>
      <c r="P13" s="1">
        <f t="shared" si="0"/>
        <v>368882</v>
      </c>
    </row>
    <row r="14" spans="1:16" s="24" customFormat="1" ht="34.5" customHeight="1">
      <c r="A14" s="29">
        <v>4</v>
      </c>
      <c r="B14" s="29">
        <v>30</v>
      </c>
      <c r="C14" s="29" t="s">
        <v>279</v>
      </c>
      <c r="D14" s="29">
        <v>7</v>
      </c>
      <c r="E14" s="97" t="s">
        <v>324</v>
      </c>
      <c r="F14" s="1"/>
      <c r="G14" s="1"/>
      <c r="H14" s="1">
        <v>3171</v>
      </c>
      <c r="I14" s="1"/>
      <c r="J14" s="1"/>
      <c r="K14" s="1"/>
      <c r="L14" s="1"/>
      <c r="M14" s="1"/>
      <c r="N14" s="1"/>
      <c r="O14" s="1">
        <f t="shared" si="1"/>
        <v>3171</v>
      </c>
      <c r="P14" s="1">
        <f t="shared" si="0"/>
        <v>365711</v>
      </c>
    </row>
    <row r="15" spans="1:16" s="24" customFormat="1" ht="34.5" customHeight="1">
      <c r="A15" s="29">
        <v>4</v>
      </c>
      <c r="B15" s="29">
        <v>30</v>
      </c>
      <c r="C15" s="29" t="s">
        <v>279</v>
      </c>
      <c r="D15" s="29">
        <v>8</v>
      </c>
      <c r="E15" s="97" t="s">
        <v>325</v>
      </c>
      <c r="F15" s="1"/>
      <c r="G15" s="1"/>
      <c r="H15" s="1">
        <v>3399</v>
      </c>
      <c r="I15" s="1"/>
      <c r="J15" s="1"/>
      <c r="K15" s="1"/>
      <c r="L15" s="1"/>
      <c r="M15" s="1"/>
      <c r="N15" s="1"/>
      <c r="O15" s="1">
        <f t="shared" si="1"/>
        <v>3399</v>
      </c>
      <c r="P15" s="1">
        <f t="shared" si="0"/>
        <v>362312</v>
      </c>
    </row>
    <row r="16" spans="1:16" s="24" customFormat="1" ht="28.5" customHeight="1">
      <c r="A16" s="192">
        <v>4</v>
      </c>
      <c r="B16" s="192">
        <v>30</v>
      </c>
      <c r="C16" s="192" t="s">
        <v>279</v>
      </c>
      <c r="D16" s="192">
        <v>9</v>
      </c>
      <c r="E16" s="220" t="s">
        <v>326</v>
      </c>
      <c r="F16" s="1"/>
      <c r="G16" s="1"/>
      <c r="H16" s="1" t="s">
        <v>33</v>
      </c>
      <c r="I16" s="1"/>
      <c r="J16" s="1">
        <v>125</v>
      </c>
      <c r="K16" s="1"/>
      <c r="L16" s="1"/>
      <c r="M16" s="1"/>
      <c r="N16" s="1"/>
      <c r="O16" s="1">
        <f t="shared" si="1"/>
        <v>125</v>
      </c>
      <c r="P16" s="1">
        <f t="shared" si="0"/>
        <v>362187</v>
      </c>
    </row>
    <row r="17" spans="1:16" s="24" customFormat="1" ht="27.75" customHeight="1">
      <c r="A17" s="193"/>
      <c r="B17" s="193"/>
      <c r="C17" s="193"/>
      <c r="D17" s="193"/>
      <c r="E17" s="221"/>
      <c r="F17" s="1"/>
      <c r="G17" s="1"/>
      <c r="H17" s="1" t="s">
        <v>33</v>
      </c>
      <c r="I17" s="1">
        <v>880</v>
      </c>
      <c r="J17" s="1"/>
      <c r="K17" s="1"/>
      <c r="L17" s="1"/>
      <c r="M17" s="1"/>
      <c r="N17" s="1"/>
      <c r="O17" s="1">
        <f t="shared" si="1"/>
        <v>880</v>
      </c>
      <c r="P17" s="1">
        <f t="shared" si="0"/>
        <v>361307</v>
      </c>
    </row>
    <row r="18" spans="1:16" s="24" customFormat="1" ht="30" customHeight="1">
      <c r="A18" s="29">
        <v>4</v>
      </c>
      <c r="B18" s="29">
        <v>30</v>
      </c>
      <c r="C18" s="29" t="s">
        <v>279</v>
      </c>
      <c r="D18" s="29">
        <v>10</v>
      </c>
      <c r="E18" s="93" t="s">
        <v>317</v>
      </c>
      <c r="F18" s="1"/>
      <c r="G18" s="1"/>
      <c r="H18" s="1">
        <v>540</v>
      </c>
      <c r="I18" s="1"/>
      <c r="J18" s="1"/>
      <c r="K18" s="1"/>
      <c r="L18" s="1"/>
      <c r="M18" s="1"/>
      <c r="N18" s="1"/>
      <c r="O18" s="1">
        <f t="shared" si="1"/>
        <v>540</v>
      </c>
      <c r="P18" s="1">
        <f t="shared" si="0"/>
        <v>360767</v>
      </c>
    </row>
    <row r="19" spans="1:16" s="24" customFormat="1" ht="37.5" customHeight="1">
      <c r="A19" s="29">
        <v>4</v>
      </c>
      <c r="B19" s="29">
        <v>30</v>
      </c>
      <c r="C19" s="29" t="s">
        <v>279</v>
      </c>
      <c r="D19" s="29">
        <v>11</v>
      </c>
      <c r="E19" s="97" t="s">
        <v>327</v>
      </c>
      <c r="F19" s="1"/>
      <c r="G19" s="1"/>
      <c r="H19" s="1">
        <v>8578</v>
      </c>
      <c r="I19" s="1"/>
      <c r="J19" s="1"/>
      <c r="K19" s="1"/>
      <c r="L19" s="1"/>
      <c r="M19" s="1"/>
      <c r="N19" s="1"/>
      <c r="O19" s="1">
        <f t="shared" si="1"/>
        <v>8578</v>
      </c>
      <c r="P19" s="1">
        <f t="shared" si="0"/>
        <v>352189</v>
      </c>
    </row>
    <row r="20" spans="1:16" s="24" customFormat="1" ht="24.75" customHeight="1">
      <c r="A20" s="29">
        <v>4</v>
      </c>
      <c r="B20" s="29">
        <v>30</v>
      </c>
      <c r="C20" s="29" t="s">
        <v>279</v>
      </c>
      <c r="D20" s="29">
        <v>12</v>
      </c>
      <c r="E20" s="93" t="s">
        <v>318</v>
      </c>
      <c r="F20" s="1"/>
      <c r="G20" s="1"/>
      <c r="H20" s="1" t="s">
        <v>33</v>
      </c>
      <c r="I20" s="1"/>
      <c r="J20" s="1"/>
      <c r="K20" s="1">
        <v>18051</v>
      </c>
      <c r="L20" s="1"/>
      <c r="M20" s="1"/>
      <c r="N20" s="1"/>
      <c r="O20" s="1">
        <f t="shared" si="1"/>
        <v>18051</v>
      </c>
      <c r="P20" s="1">
        <f t="shared" si="0"/>
        <v>334138</v>
      </c>
    </row>
    <row r="21" spans="1:16" s="24" customFormat="1" ht="19.5" customHeight="1">
      <c r="A21" s="1"/>
      <c r="B21" s="1"/>
      <c r="C21" s="1"/>
      <c r="D21" s="1"/>
      <c r="E21" s="96" t="s">
        <v>40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s="25" customFormat="1" ht="19.5" customHeight="1">
      <c r="A22" s="26"/>
      <c r="B22" s="26"/>
      <c r="C22" s="27"/>
      <c r="D22" s="14"/>
      <c r="E22" s="99" t="s">
        <v>30</v>
      </c>
      <c r="F22" s="14">
        <f aca="true" t="shared" si="2" ref="F22:N22">SUM(F5:F21)</f>
        <v>140570</v>
      </c>
      <c r="G22" s="14">
        <f t="shared" si="2"/>
        <v>0</v>
      </c>
      <c r="H22" s="14">
        <f t="shared" si="2"/>
        <v>37747</v>
      </c>
      <c r="I22" s="14">
        <f t="shared" si="2"/>
        <v>880</v>
      </c>
      <c r="J22" s="14">
        <f t="shared" si="2"/>
        <v>125</v>
      </c>
      <c r="K22" s="14">
        <f t="shared" si="2"/>
        <v>18051</v>
      </c>
      <c r="L22" s="14">
        <f t="shared" si="2"/>
        <v>0</v>
      </c>
      <c r="M22" s="14">
        <f t="shared" si="2"/>
        <v>0</v>
      </c>
      <c r="N22" s="14">
        <f t="shared" si="2"/>
        <v>117</v>
      </c>
      <c r="O22" s="14">
        <f>SUM(G22:N22)</f>
        <v>56920</v>
      </c>
      <c r="P22" s="1">
        <f>F22-O22</f>
        <v>83650</v>
      </c>
    </row>
    <row r="23" spans="1:16" s="25" customFormat="1" ht="26.25" customHeight="1">
      <c r="A23" s="26"/>
      <c r="B23" s="26"/>
      <c r="C23" s="27"/>
      <c r="D23" s="14"/>
      <c r="E23" s="99" t="s">
        <v>31</v>
      </c>
      <c r="F23" s="14">
        <f>'03分類帳'!F27+'04分類帳'!F22</f>
        <v>689187</v>
      </c>
      <c r="G23" s="14">
        <f>'03分類帳'!G27+'04分類帳'!G22</f>
        <v>1106</v>
      </c>
      <c r="H23" s="14">
        <f>'03分類帳'!H27+'04分類帳'!H22</f>
        <v>175746</v>
      </c>
      <c r="I23" s="14">
        <f>'03分類帳'!I27+'04分類帳'!I22</f>
        <v>3050</v>
      </c>
      <c r="J23" s="14">
        <f>'03分類帳'!J27+'04分類帳'!J22</f>
        <v>6073</v>
      </c>
      <c r="K23" s="14">
        <f>'03分類帳'!K27+'04分類帳'!K22</f>
        <v>131215</v>
      </c>
      <c r="L23" s="14">
        <f>'03分類帳'!L27+'04分類帳'!L22</f>
        <v>30236</v>
      </c>
      <c r="M23" s="14">
        <f>'03分類帳'!M27+'04分類帳'!M22</f>
        <v>1830</v>
      </c>
      <c r="N23" s="14">
        <f>'03分類帳'!N27+'04分類帳'!N22</f>
        <v>5793</v>
      </c>
      <c r="O23" s="14">
        <f>SUM(G23:N23)</f>
        <v>355049</v>
      </c>
      <c r="P23" s="14">
        <f>F23-O23</f>
        <v>334138</v>
      </c>
    </row>
    <row r="24" spans="1:16" s="23" customFormat="1" ht="72.75" customHeight="1">
      <c r="A24" s="29"/>
      <c r="B24" s="29"/>
      <c r="C24" s="29"/>
      <c r="D24" s="29"/>
      <c r="E24" s="48" t="s">
        <v>183</v>
      </c>
      <c r="F24" s="5" t="s">
        <v>35</v>
      </c>
      <c r="G24" s="5" t="s">
        <v>83</v>
      </c>
      <c r="H24" s="5" t="s">
        <v>36</v>
      </c>
      <c r="I24" s="5" t="s">
        <v>37</v>
      </c>
      <c r="J24" s="5" t="s">
        <v>191</v>
      </c>
      <c r="K24" s="5" t="s">
        <v>182</v>
      </c>
      <c r="L24" s="5" t="s">
        <v>192</v>
      </c>
      <c r="M24" s="103" t="s">
        <v>328</v>
      </c>
      <c r="N24" s="5"/>
      <c r="O24" s="172" t="s">
        <v>178</v>
      </c>
      <c r="P24" s="173"/>
    </row>
    <row r="25" spans="1:16" ht="34.5" customHeight="1">
      <c r="A25" s="28"/>
      <c r="B25" s="28"/>
      <c r="C25" s="28"/>
      <c r="D25" s="28"/>
      <c r="E25" s="101"/>
      <c r="F25" s="82">
        <v>27820</v>
      </c>
      <c r="G25" s="81" t="s">
        <v>33</v>
      </c>
      <c r="H25" s="81"/>
      <c r="I25" s="21"/>
      <c r="J25" s="21"/>
      <c r="K25" s="82">
        <v>22750</v>
      </c>
      <c r="L25" s="20"/>
      <c r="M25" s="82">
        <v>90000</v>
      </c>
      <c r="N25" s="82"/>
      <c r="O25" s="174">
        <f>SUM(F25:N25)</f>
        <v>140570</v>
      </c>
      <c r="P25" s="175"/>
    </row>
    <row r="27" spans="1:16" ht="16.5">
      <c r="A27" s="147" t="s">
        <v>311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</row>
  </sheetData>
  <sheetProtection/>
  <mergeCells count="15">
    <mergeCell ref="A27:P27"/>
    <mergeCell ref="B16:B17"/>
    <mergeCell ref="C16:C17"/>
    <mergeCell ref="D16:D17"/>
    <mergeCell ref="E16:E17"/>
    <mergeCell ref="J1:P1"/>
    <mergeCell ref="A1:I1"/>
    <mergeCell ref="O24:P24"/>
    <mergeCell ref="O25:P25"/>
    <mergeCell ref="A2:B2"/>
    <mergeCell ref="C2:D2"/>
    <mergeCell ref="E2:E3"/>
    <mergeCell ref="G2:O2"/>
    <mergeCell ref="P2:P3"/>
    <mergeCell ref="A16:A17"/>
  </mergeCells>
  <printOptions horizontalCentered="1"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K14" sqref="K14"/>
    </sheetView>
  </sheetViews>
  <sheetFormatPr defaultColWidth="8.875" defaultRowHeight="16.5"/>
  <cols>
    <col min="1" max="1" width="13.875" style="72" customWidth="1"/>
    <col min="2" max="2" width="12.625" style="78" customWidth="1"/>
    <col min="3" max="3" width="42.375" style="72" customWidth="1"/>
    <col min="4" max="4" width="14.875" style="72" customWidth="1"/>
    <col min="5" max="5" width="13.625" style="78" customWidth="1"/>
    <col min="6" max="6" width="12.625" style="72" customWidth="1"/>
    <col min="7" max="7" width="13.25390625" style="78" customWidth="1"/>
    <col min="8" max="8" width="11.75390625" style="72" customWidth="1"/>
    <col min="9" max="16384" width="8.875" style="72" customWidth="1"/>
  </cols>
  <sheetData>
    <row r="1" spans="1:8" ht="25.5">
      <c r="A1" s="178" t="str">
        <f>'03結算'!A1:C1</f>
        <v>   嘉義縣梅山鄉仁和國民小學</v>
      </c>
      <c r="B1" s="178"/>
      <c r="C1" s="178"/>
      <c r="D1" s="177" t="s">
        <v>406</v>
      </c>
      <c r="E1" s="177"/>
      <c r="F1" s="177"/>
      <c r="G1" s="177"/>
      <c r="H1" s="177"/>
    </row>
    <row r="2" spans="1:8" ht="25.5" customHeight="1">
      <c r="A2" s="176" t="s">
        <v>114</v>
      </c>
      <c r="B2" s="176"/>
      <c r="C2" s="176"/>
      <c r="D2" s="176" t="s">
        <v>115</v>
      </c>
      <c r="E2" s="176"/>
      <c r="F2" s="176"/>
      <c r="G2" s="176" t="s">
        <v>71</v>
      </c>
      <c r="H2" s="176"/>
    </row>
    <row r="3" spans="1:8" ht="25.5" customHeight="1">
      <c r="A3" s="4" t="s">
        <v>116</v>
      </c>
      <c r="B3" s="73" t="s">
        <v>117</v>
      </c>
      <c r="C3" s="4" t="s">
        <v>118</v>
      </c>
      <c r="D3" s="4" t="s">
        <v>119</v>
      </c>
      <c r="E3" s="73" t="s">
        <v>120</v>
      </c>
      <c r="F3" s="4" t="s">
        <v>121</v>
      </c>
      <c r="G3" s="73" t="s">
        <v>120</v>
      </c>
      <c r="H3" s="4" t="s">
        <v>121</v>
      </c>
    </row>
    <row r="4" spans="1:8" ht="25.5" customHeight="1">
      <c r="A4" s="4" t="s">
        <v>78</v>
      </c>
      <c r="B4" s="74">
        <f>'04分類帳'!P4</f>
        <v>250488</v>
      </c>
      <c r="C4" s="179" t="s">
        <v>310</v>
      </c>
      <c r="D4" s="4" t="s">
        <v>149</v>
      </c>
      <c r="E4" s="74">
        <f>'04分類帳'!G22</f>
        <v>0</v>
      </c>
      <c r="F4" s="75">
        <f>E4/E13</f>
        <v>0</v>
      </c>
      <c r="G4" s="74">
        <f>'04分類帳'!G23</f>
        <v>1106</v>
      </c>
      <c r="H4" s="75">
        <f>G4/G13</f>
        <v>0.0031150629913054254</v>
      </c>
    </row>
    <row r="5" spans="1:8" ht="25.5" customHeight="1">
      <c r="A5" s="4" t="s">
        <v>81</v>
      </c>
      <c r="B5" s="74">
        <f>'04分類帳'!F25</f>
        <v>27820</v>
      </c>
      <c r="C5" s="180"/>
      <c r="D5" s="4" t="s">
        <v>150</v>
      </c>
      <c r="E5" s="74">
        <f>'04分類帳'!H22</f>
        <v>37747</v>
      </c>
      <c r="F5" s="75">
        <f>E5/E13</f>
        <v>0.663158819395643</v>
      </c>
      <c r="G5" s="74">
        <f>'04分類帳'!H23</f>
        <v>175746</v>
      </c>
      <c r="H5" s="75">
        <f>G5/G13</f>
        <v>0.49499083225132307</v>
      </c>
    </row>
    <row r="6" spans="1:8" ht="29.25" customHeight="1">
      <c r="A6" s="5" t="s">
        <v>83</v>
      </c>
      <c r="B6" s="74" t="str">
        <f>'04分類帳'!G25</f>
        <v> </v>
      </c>
      <c r="C6" s="180"/>
      <c r="D6" s="4" t="s">
        <v>151</v>
      </c>
      <c r="E6" s="74">
        <f>'04分類帳'!I22</f>
        <v>880</v>
      </c>
      <c r="F6" s="75">
        <f>E6/E13</f>
        <v>0.015460295151089248</v>
      </c>
      <c r="G6" s="74">
        <f>'04分類帳'!I23</f>
        <v>3050</v>
      </c>
      <c r="H6" s="75">
        <f>G6/G13</f>
        <v>0.008590363583618036</v>
      </c>
    </row>
    <row r="7" spans="1:8" ht="25.5" customHeight="1">
      <c r="A7" s="4" t="s">
        <v>85</v>
      </c>
      <c r="B7" s="74">
        <f>'04分類帳'!H25</f>
        <v>0</v>
      </c>
      <c r="C7" s="180"/>
      <c r="D7" s="4" t="s">
        <v>152</v>
      </c>
      <c r="E7" s="74">
        <f>'04分類帳'!J22</f>
        <v>125</v>
      </c>
      <c r="F7" s="75">
        <f>E7/E13</f>
        <v>0.002196064652143359</v>
      </c>
      <c r="G7" s="74">
        <f>'04分類帳'!J23</f>
        <v>6073</v>
      </c>
      <c r="H7" s="75">
        <f>G7/G13</f>
        <v>0.017104681325676174</v>
      </c>
    </row>
    <row r="8" spans="1:8" ht="25.5" customHeight="1">
      <c r="A8" s="4" t="s">
        <v>18</v>
      </c>
      <c r="B8" s="74">
        <f>'04分類帳'!I25</f>
        <v>0</v>
      </c>
      <c r="C8" s="180"/>
      <c r="D8" s="4" t="s">
        <v>153</v>
      </c>
      <c r="E8" s="74">
        <f>'04分類帳'!K22</f>
        <v>18051</v>
      </c>
      <c r="F8" s="75">
        <f>E8/E13</f>
        <v>0.3171293042867182</v>
      </c>
      <c r="G8" s="74">
        <f>'04分類帳'!K23</f>
        <v>131215</v>
      </c>
      <c r="H8" s="75">
        <f>G8/G13</f>
        <v>0.36956870741784936</v>
      </c>
    </row>
    <row r="9" spans="1:8" ht="33" customHeight="1">
      <c r="A9" s="84" t="s">
        <v>191</v>
      </c>
      <c r="B9" s="74">
        <f>'04分類帳'!J25</f>
        <v>0</v>
      </c>
      <c r="C9" s="180"/>
      <c r="D9" s="4" t="s">
        <v>154</v>
      </c>
      <c r="E9" s="74">
        <f>'04分類帳'!L22</f>
        <v>0</v>
      </c>
      <c r="F9" s="75">
        <f>E9/E13</f>
        <v>0</v>
      </c>
      <c r="G9" s="74">
        <f>'04分類帳'!L23</f>
        <v>30236</v>
      </c>
      <c r="H9" s="75">
        <f>G9/G13</f>
        <v>0.08516007649648358</v>
      </c>
    </row>
    <row r="10" spans="1:8" ht="30" customHeight="1">
      <c r="A10" s="84" t="s">
        <v>181</v>
      </c>
      <c r="B10" s="74">
        <f>'04分類帳'!K25</f>
        <v>22750</v>
      </c>
      <c r="C10" s="180"/>
      <c r="D10" s="4" t="s">
        <v>155</v>
      </c>
      <c r="E10" s="74">
        <f>'04分類帳'!M22</f>
        <v>0</v>
      </c>
      <c r="F10" s="75">
        <f>E10/E13</f>
        <v>0</v>
      </c>
      <c r="G10" s="74">
        <f>'04分類帳'!M23</f>
        <v>1830</v>
      </c>
      <c r="H10" s="75">
        <f>G10/G13</f>
        <v>0.005154218150170821</v>
      </c>
    </row>
    <row r="11" spans="1:8" ht="36" customHeight="1">
      <c r="A11" s="48" t="s">
        <v>192</v>
      </c>
      <c r="B11" s="74">
        <f>'04分類帳'!L25</f>
        <v>0</v>
      </c>
      <c r="C11" s="180"/>
      <c r="D11" s="4" t="s">
        <v>157</v>
      </c>
      <c r="E11" s="74">
        <f>'04分類帳'!N22</f>
        <v>117</v>
      </c>
      <c r="F11" s="75">
        <f>E11/E13</f>
        <v>0.002055516514406184</v>
      </c>
      <c r="G11" s="74">
        <f>'04分類帳'!N23</f>
        <v>5793</v>
      </c>
      <c r="H11" s="75">
        <f>G11/G13</f>
        <v>0.016316057783573534</v>
      </c>
    </row>
    <row r="12" spans="1:8" ht="23.25" customHeight="1">
      <c r="A12" s="4" t="s">
        <v>156</v>
      </c>
      <c r="B12" s="74">
        <f>'04分類帳'!M25</f>
        <v>90000</v>
      </c>
      <c r="C12" s="182" t="s">
        <v>329</v>
      </c>
      <c r="D12" s="4"/>
      <c r="E12" s="74"/>
      <c r="F12" s="75"/>
      <c r="G12" s="74"/>
      <c r="H12" s="75"/>
    </row>
    <row r="13" spans="1:8" ht="29.25" customHeight="1">
      <c r="A13" s="4"/>
      <c r="B13" s="74">
        <f>'04分類帳'!N25</f>
        <v>0</v>
      </c>
      <c r="C13" s="222"/>
      <c r="D13" s="4" t="s">
        <v>158</v>
      </c>
      <c r="E13" s="74">
        <f>SUM(E4:E12)</f>
        <v>56920</v>
      </c>
      <c r="F13" s="75">
        <f>(E13-E8)/(E13-E8)</f>
        <v>1</v>
      </c>
      <c r="G13" s="74">
        <f>SUM(G4:G12)</f>
        <v>355049</v>
      </c>
      <c r="H13" s="76">
        <f>SUM(H4:H11)</f>
        <v>1</v>
      </c>
    </row>
    <row r="14" spans="1:8" ht="34.5" customHeight="1">
      <c r="A14" s="4" t="s">
        <v>159</v>
      </c>
      <c r="B14" s="74">
        <f>SUM(B5:B13)</f>
        <v>140570</v>
      </c>
      <c r="C14" s="222"/>
      <c r="D14" s="4" t="s">
        <v>160</v>
      </c>
      <c r="E14" s="74">
        <f>'04分類帳'!P23</f>
        <v>334138</v>
      </c>
      <c r="F14" s="75"/>
      <c r="G14" s="74">
        <f>E14</f>
        <v>334138</v>
      </c>
      <c r="H14" s="76"/>
    </row>
    <row r="15" spans="1:8" ht="32.25" customHeight="1">
      <c r="A15" s="4" t="s">
        <v>161</v>
      </c>
      <c r="B15" s="74">
        <f>B14+B4</f>
        <v>391058</v>
      </c>
      <c r="C15" s="222"/>
      <c r="D15" s="4" t="s">
        <v>161</v>
      </c>
      <c r="E15" s="74">
        <f>E13+E14</f>
        <v>391058</v>
      </c>
      <c r="F15" s="76">
        <f>SUM(F4:F11)</f>
        <v>1.0000000000000002</v>
      </c>
      <c r="G15" s="74">
        <f>G13+G14</f>
        <v>689187</v>
      </c>
      <c r="H15" s="76">
        <f>H13+H14</f>
        <v>1</v>
      </c>
    </row>
    <row r="16" spans="1:8" ht="70.5" customHeight="1">
      <c r="A16" s="4" t="s">
        <v>162</v>
      </c>
      <c r="B16" s="183" t="s">
        <v>330</v>
      </c>
      <c r="C16" s="183"/>
      <c r="D16" s="183"/>
      <c r="E16" s="183"/>
      <c r="F16" s="183"/>
      <c r="G16" s="183"/>
      <c r="H16" s="183"/>
    </row>
    <row r="17" spans="1:8" ht="27" customHeight="1">
      <c r="A17" s="147" t="s">
        <v>163</v>
      </c>
      <c r="B17" s="147"/>
      <c r="C17" s="147"/>
      <c r="D17" s="147"/>
      <c r="E17" s="147"/>
      <c r="F17" s="147"/>
      <c r="G17" s="147"/>
      <c r="H17" s="147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J6" sqref="I5:J6"/>
    </sheetView>
  </sheetViews>
  <sheetFormatPr defaultColWidth="8.875" defaultRowHeight="16.5"/>
  <cols>
    <col min="1" max="2" width="2.75390625" style="22" customWidth="1"/>
    <col min="3" max="3" width="2.50390625" style="22" customWidth="1"/>
    <col min="4" max="4" width="4.00390625" style="23" customWidth="1"/>
    <col min="5" max="5" width="20.875" style="102" customWidth="1"/>
    <col min="6" max="6" width="11.00390625" style="22" customWidth="1"/>
    <col min="7" max="7" width="8.50390625" style="22" customWidth="1"/>
    <col min="8" max="8" width="10.875" style="22" customWidth="1"/>
    <col min="9" max="9" width="8.75390625" style="22" customWidth="1"/>
    <col min="10" max="10" width="8.50390625" style="22" customWidth="1"/>
    <col min="11" max="12" width="9.00390625" style="22" customWidth="1"/>
    <col min="13" max="13" width="9.75390625" style="22" customWidth="1"/>
    <col min="14" max="14" width="8.625" style="22" customWidth="1"/>
    <col min="15" max="15" width="10.50390625" style="22" customWidth="1"/>
    <col min="16" max="16" width="11.375" style="22" customWidth="1"/>
    <col min="17" max="17" width="8.50390625" style="22" customWidth="1"/>
    <col min="18" max="16384" width="8.875" style="22" customWidth="1"/>
  </cols>
  <sheetData>
    <row r="1" spans="1:16" ht="33" customHeight="1">
      <c r="A1" s="170" t="str">
        <f>'04分類帳'!A1:I1</f>
        <v>嘉義縣梅山鄉仁和國民小學</v>
      </c>
      <c r="B1" s="171"/>
      <c r="C1" s="171"/>
      <c r="D1" s="171"/>
      <c r="E1" s="171"/>
      <c r="F1" s="171"/>
      <c r="G1" s="171"/>
      <c r="H1" s="171"/>
      <c r="I1" s="171"/>
      <c r="J1" s="168" t="s">
        <v>451</v>
      </c>
      <c r="K1" s="168"/>
      <c r="L1" s="168"/>
      <c r="M1" s="168"/>
      <c r="N1" s="168"/>
      <c r="O1" s="168"/>
      <c r="P1" s="169"/>
    </row>
    <row r="2" spans="1:16" s="23" customFormat="1" ht="16.5">
      <c r="A2" s="176" t="s">
        <v>446</v>
      </c>
      <c r="B2" s="176"/>
      <c r="C2" s="176" t="s">
        <v>4</v>
      </c>
      <c r="D2" s="176"/>
      <c r="E2" s="195" t="s">
        <v>12</v>
      </c>
      <c r="F2" s="4" t="s">
        <v>5</v>
      </c>
      <c r="G2" s="176" t="s">
        <v>13</v>
      </c>
      <c r="H2" s="176"/>
      <c r="I2" s="176"/>
      <c r="J2" s="176"/>
      <c r="K2" s="176"/>
      <c r="L2" s="176"/>
      <c r="M2" s="176"/>
      <c r="N2" s="176"/>
      <c r="O2" s="176"/>
      <c r="P2" s="176" t="s">
        <v>16</v>
      </c>
    </row>
    <row r="3" spans="1:16" s="23" customFormat="1" ht="28.5">
      <c r="A3" s="4" t="s">
        <v>0</v>
      </c>
      <c r="B3" s="4" t="s">
        <v>1</v>
      </c>
      <c r="C3" s="4" t="s">
        <v>2</v>
      </c>
      <c r="D3" s="4" t="s">
        <v>3</v>
      </c>
      <c r="E3" s="195"/>
      <c r="F3" s="4" t="s">
        <v>6</v>
      </c>
      <c r="G3" s="4" t="s">
        <v>7</v>
      </c>
      <c r="H3" s="4" t="s">
        <v>34</v>
      </c>
      <c r="I3" s="4" t="s">
        <v>8</v>
      </c>
      <c r="J3" s="4" t="s">
        <v>9</v>
      </c>
      <c r="K3" s="4" t="s">
        <v>17</v>
      </c>
      <c r="L3" s="5" t="s">
        <v>20</v>
      </c>
      <c r="M3" s="5" t="s">
        <v>19</v>
      </c>
      <c r="N3" s="4" t="s">
        <v>10</v>
      </c>
      <c r="O3" s="4" t="s">
        <v>11</v>
      </c>
      <c r="P3" s="176"/>
    </row>
    <row r="4" spans="1:16" s="24" customFormat="1" ht="21.75" customHeight="1">
      <c r="A4" s="29">
        <v>5</v>
      </c>
      <c r="B4" s="29">
        <v>1</v>
      </c>
      <c r="C4" s="29"/>
      <c r="D4" s="29"/>
      <c r="E4" s="94" t="s">
        <v>209</v>
      </c>
      <c r="F4" s="15"/>
      <c r="G4" s="1"/>
      <c r="H4" s="1"/>
      <c r="I4" s="1"/>
      <c r="J4" s="1"/>
      <c r="K4" s="1"/>
      <c r="L4" s="1"/>
      <c r="M4" s="1"/>
      <c r="N4" s="1"/>
      <c r="O4" s="1"/>
      <c r="P4" s="1">
        <f>'04分類帳'!P23</f>
        <v>334138</v>
      </c>
    </row>
    <row r="5" spans="1:16" s="24" customFormat="1" ht="57" customHeight="1">
      <c r="A5" s="29">
        <v>5</v>
      </c>
      <c r="B5" s="29">
        <v>16</v>
      </c>
      <c r="C5" s="29" t="s">
        <v>278</v>
      </c>
      <c r="D5" s="29">
        <v>1</v>
      </c>
      <c r="E5" s="94" t="s">
        <v>351</v>
      </c>
      <c r="F5" s="1">
        <v>13000</v>
      </c>
      <c r="G5" s="1"/>
      <c r="H5" s="1"/>
      <c r="I5" s="1"/>
      <c r="J5" s="1"/>
      <c r="K5" s="1"/>
      <c r="L5" s="1"/>
      <c r="M5" s="1"/>
      <c r="N5" s="1"/>
      <c r="O5" s="1">
        <f>SUM(G5:N5)</f>
        <v>0</v>
      </c>
      <c r="P5" s="1">
        <f aca="true" t="shared" si="0" ref="P5:P25">P4+F5-O5</f>
        <v>347138</v>
      </c>
    </row>
    <row r="6" spans="1:16" s="24" customFormat="1" ht="38.25" customHeight="1">
      <c r="A6" s="29">
        <v>5</v>
      </c>
      <c r="B6" s="29">
        <v>20</v>
      </c>
      <c r="C6" s="29" t="s">
        <v>278</v>
      </c>
      <c r="D6" s="29">
        <v>2</v>
      </c>
      <c r="E6" s="94" t="s">
        <v>331</v>
      </c>
      <c r="F6" s="1">
        <v>27760</v>
      </c>
      <c r="G6" s="1"/>
      <c r="H6" s="1"/>
      <c r="I6" s="1"/>
      <c r="J6" s="1"/>
      <c r="K6" s="1"/>
      <c r="L6" s="1"/>
      <c r="M6" s="1"/>
      <c r="N6" s="1"/>
      <c r="O6" s="1">
        <f>SUM(G6:N6)</f>
        <v>0</v>
      </c>
      <c r="P6" s="1">
        <f t="shared" si="0"/>
        <v>374898</v>
      </c>
    </row>
    <row r="7" spans="1:16" s="24" customFormat="1" ht="30" customHeight="1">
      <c r="A7" s="29">
        <v>5</v>
      </c>
      <c r="B7" s="29">
        <v>31</v>
      </c>
      <c r="C7" s="29" t="s">
        <v>279</v>
      </c>
      <c r="D7" s="29">
        <v>1</v>
      </c>
      <c r="E7" s="94" t="s">
        <v>332</v>
      </c>
      <c r="F7" s="1">
        <v>0</v>
      </c>
      <c r="G7" s="15"/>
      <c r="H7" s="1"/>
      <c r="I7" s="1"/>
      <c r="J7" s="1">
        <v>100</v>
      </c>
      <c r="K7" s="1"/>
      <c r="L7" s="1"/>
      <c r="M7" s="1"/>
      <c r="N7" s="1"/>
      <c r="O7" s="1">
        <f>SUM(G7:N7)</f>
        <v>100</v>
      </c>
      <c r="P7" s="1">
        <f t="shared" si="0"/>
        <v>374798</v>
      </c>
    </row>
    <row r="8" spans="1:16" s="24" customFormat="1" ht="30" customHeight="1">
      <c r="A8" s="29">
        <v>5</v>
      </c>
      <c r="B8" s="29">
        <v>31</v>
      </c>
      <c r="C8" s="29" t="s">
        <v>279</v>
      </c>
      <c r="D8" s="29">
        <v>2</v>
      </c>
      <c r="E8" s="94" t="s">
        <v>333</v>
      </c>
      <c r="F8" s="1">
        <v>0</v>
      </c>
      <c r="G8" s="1"/>
      <c r="H8" s="1"/>
      <c r="I8" s="1"/>
      <c r="J8" s="1"/>
      <c r="K8" s="1"/>
      <c r="L8" s="1">
        <v>4450</v>
      </c>
      <c r="M8" s="1"/>
      <c r="N8" s="1"/>
      <c r="O8" s="1">
        <f>SUM(G8:N8)</f>
        <v>4450</v>
      </c>
      <c r="P8" s="1">
        <f t="shared" si="0"/>
        <v>370348</v>
      </c>
    </row>
    <row r="9" spans="1:16" s="24" customFormat="1" ht="30" customHeight="1">
      <c r="A9" s="29">
        <v>5</v>
      </c>
      <c r="B9" s="29">
        <v>31</v>
      </c>
      <c r="C9" s="29" t="s">
        <v>279</v>
      </c>
      <c r="D9" s="29">
        <v>3</v>
      </c>
      <c r="E9" s="28" t="s">
        <v>334</v>
      </c>
      <c r="F9" s="1"/>
      <c r="G9" s="1"/>
      <c r="H9" s="1"/>
      <c r="I9" s="1"/>
      <c r="J9" s="1">
        <v>32</v>
      </c>
      <c r="K9" s="1" t="s">
        <v>33</v>
      </c>
      <c r="L9" s="1"/>
      <c r="M9" s="1"/>
      <c r="N9" s="1"/>
      <c r="O9" s="1">
        <f aca="true" t="shared" si="1" ref="O9:O25">SUM(G9:N9)</f>
        <v>32</v>
      </c>
      <c r="P9" s="1">
        <f t="shared" si="0"/>
        <v>370316</v>
      </c>
    </row>
    <row r="10" spans="1:16" s="24" customFormat="1" ht="30" customHeight="1">
      <c r="A10" s="192">
        <v>5</v>
      </c>
      <c r="B10" s="192">
        <v>31</v>
      </c>
      <c r="C10" s="192" t="s">
        <v>279</v>
      </c>
      <c r="D10" s="192">
        <v>4</v>
      </c>
      <c r="E10" s="206" t="s">
        <v>350</v>
      </c>
      <c r="F10" s="1"/>
      <c r="G10" s="1"/>
      <c r="H10" s="1">
        <v>1026</v>
      </c>
      <c r="I10" s="1"/>
      <c r="J10" s="1"/>
      <c r="K10" s="1" t="s">
        <v>33</v>
      </c>
      <c r="L10" s="1"/>
      <c r="M10" s="1"/>
      <c r="N10" s="1"/>
      <c r="O10" s="1">
        <f t="shared" si="1"/>
        <v>1026</v>
      </c>
      <c r="P10" s="1">
        <f t="shared" si="0"/>
        <v>369290</v>
      </c>
    </row>
    <row r="11" spans="1:16" s="24" customFormat="1" ht="30" customHeight="1">
      <c r="A11" s="193"/>
      <c r="B11" s="193"/>
      <c r="C11" s="193"/>
      <c r="D11" s="193"/>
      <c r="E11" s="223"/>
      <c r="F11" s="1"/>
      <c r="G11" s="1"/>
      <c r="H11" s="1"/>
      <c r="I11" s="1"/>
      <c r="J11" s="1"/>
      <c r="K11" s="1" t="s">
        <v>33</v>
      </c>
      <c r="L11" s="1"/>
      <c r="M11" s="1">
        <v>290</v>
      </c>
      <c r="N11" s="1"/>
      <c r="O11" s="1">
        <f t="shared" si="1"/>
        <v>290</v>
      </c>
      <c r="P11" s="1">
        <f t="shared" si="0"/>
        <v>369000</v>
      </c>
    </row>
    <row r="12" spans="1:16" s="24" customFormat="1" ht="41.25" customHeight="1">
      <c r="A12" s="29">
        <v>5</v>
      </c>
      <c r="B12" s="29">
        <v>31</v>
      </c>
      <c r="C12" s="29" t="s">
        <v>279</v>
      </c>
      <c r="D12" s="29">
        <v>5</v>
      </c>
      <c r="E12" s="93" t="s">
        <v>335</v>
      </c>
      <c r="F12" s="1"/>
      <c r="G12" s="1"/>
      <c r="H12" s="1">
        <v>281</v>
      </c>
      <c r="I12" s="1"/>
      <c r="J12" s="1"/>
      <c r="K12" s="1"/>
      <c r="L12" s="1" t="s">
        <v>33</v>
      </c>
      <c r="M12" s="1"/>
      <c r="N12" s="1"/>
      <c r="O12" s="1">
        <f t="shared" si="1"/>
        <v>281</v>
      </c>
      <c r="P12" s="1">
        <f t="shared" si="0"/>
        <v>368719</v>
      </c>
    </row>
    <row r="13" spans="1:16" s="24" customFormat="1" ht="41.25" customHeight="1">
      <c r="A13" s="29">
        <v>5</v>
      </c>
      <c r="B13" s="29">
        <v>31</v>
      </c>
      <c r="C13" s="29" t="s">
        <v>279</v>
      </c>
      <c r="D13" s="29">
        <v>6</v>
      </c>
      <c r="E13" s="93" t="s">
        <v>336</v>
      </c>
      <c r="F13" s="1"/>
      <c r="G13" s="1"/>
      <c r="H13" s="1">
        <v>1266</v>
      </c>
      <c r="I13" s="1"/>
      <c r="J13" s="1"/>
      <c r="K13" s="1"/>
      <c r="L13" s="1"/>
      <c r="M13" s="1"/>
      <c r="N13" s="1"/>
      <c r="O13" s="1">
        <f t="shared" si="1"/>
        <v>1266</v>
      </c>
      <c r="P13" s="1">
        <f t="shared" si="0"/>
        <v>367453</v>
      </c>
    </row>
    <row r="14" spans="1:16" s="24" customFormat="1" ht="41.25" customHeight="1">
      <c r="A14" s="29">
        <v>5</v>
      </c>
      <c r="B14" s="29">
        <v>31</v>
      </c>
      <c r="C14" s="29" t="s">
        <v>279</v>
      </c>
      <c r="D14" s="29">
        <v>7</v>
      </c>
      <c r="E14" s="28" t="s">
        <v>337</v>
      </c>
      <c r="F14" s="1"/>
      <c r="G14" s="1"/>
      <c r="H14" s="1">
        <v>458</v>
      </c>
      <c r="I14" s="1"/>
      <c r="J14" s="1"/>
      <c r="K14" s="1"/>
      <c r="L14" s="1"/>
      <c r="M14" s="1"/>
      <c r="N14" s="1" t="s">
        <v>33</v>
      </c>
      <c r="O14" s="1">
        <f t="shared" si="1"/>
        <v>458</v>
      </c>
      <c r="P14" s="1">
        <f t="shared" si="0"/>
        <v>366995</v>
      </c>
    </row>
    <row r="15" spans="1:16" s="24" customFormat="1" ht="41.25" customHeight="1">
      <c r="A15" s="29">
        <v>5</v>
      </c>
      <c r="B15" s="29">
        <v>31</v>
      </c>
      <c r="C15" s="29" t="s">
        <v>279</v>
      </c>
      <c r="D15" s="29">
        <v>8</v>
      </c>
      <c r="E15" s="97" t="s">
        <v>343</v>
      </c>
      <c r="F15" s="1"/>
      <c r="G15" s="1"/>
      <c r="H15" s="1">
        <v>4966</v>
      </c>
      <c r="I15" s="1"/>
      <c r="J15" s="1"/>
      <c r="K15" s="1"/>
      <c r="L15" s="1"/>
      <c r="M15" s="1"/>
      <c r="N15" s="1"/>
      <c r="O15" s="1">
        <f t="shared" si="1"/>
        <v>4966</v>
      </c>
      <c r="P15" s="1">
        <f t="shared" si="0"/>
        <v>362029</v>
      </c>
    </row>
    <row r="16" spans="1:16" s="24" customFormat="1" ht="41.25" customHeight="1">
      <c r="A16" s="29">
        <v>5</v>
      </c>
      <c r="B16" s="29">
        <v>31</v>
      </c>
      <c r="C16" s="29" t="s">
        <v>279</v>
      </c>
      <c r="D16" s="29">
        <v>9</v>
      </c>
      <c r="E16" s="97" t="s">
        <v>344</v>
      </c>
      <c r="F16" s="1"/>
      <c r="G16" s="1"/>
      <c r="H16" s="1">
        <v>5772</v>
      </c>
      <c r="I16" s="1"/>
      <c r="J16" s="1"/>
      <c r="K16" s="1"/>
      <c r="L16" s="1"/>
      <c r="M16" s="1"/>
      <c r="N16" s="1"/>
      <c r="O16" s="1">
        <f t="shared" si="1"/>
        <v>5772</v>
      </c>
      <c r="P16" s="1">
        <f t="shared" si="0"/>
        <v>356257</v>
      </c>
    </row>
    <row r="17" spans="1:16" s="24" customFormat="1" ht="41.25" customHeight="1">
      <c r="A17" s="29">
        <v>5</v>
      </c>
      <c r="B17" s="29">
        <v>31</v>
      </c>
      <c r="C17" s="29" t="s">
        <v>279</v>
      </c>
      <c r="D17" s="29">
        <v>10</v>
      </c>
      <c r="E17" s="94" t="s">
        <v>345</v>
      </c>
      <c r="F17" s="1"/>
      <c r="G17" s="1"/>
      <c r="H17" s="1">
        <v>4270</v>
      </c>
      <c r="I17" s="1"/>
      <c r="J17" s="1"/>
      <c r="K17" s="1"/>
      <c r="L17" s="1"/>
      <c r="M17" s="1"/>
      <c r="N17" s="1"/>
      <c r="O17" s="1">
        <f t="shared" si="1"/>
        <v>4270</v>
      </c>
      <c r="P17" s="1">
        <f t="shared" si="0"/>
        <v>351987</v>
      </c>
    </row>
    <row r="18" spans="1:16" s="24" customFormat="1" ht="41.25" customHeight="1">
      <c r="A18" s="29">
        <v>5</v>
      </c>
      <c r="B18" s="29">
        <v>31</v>
      </c>
      <c r="C18" s="29" t="s">
        <v>279</v>
      </c>
      <c r="D18" s="29">
        <v>11</v>
      </c>
      <c r="E18" s="97" t="s">
        <v>346</v>
      </c>
      <c r="F18" s="1"/>
      <c r="G18" s="1"/>
      <c r="H18" s="1">
        <v>5305</v>
      </c>
      <c r="I18" s="1"/>
      <c r="J18" s="1"/>
      <c r="K18" s="1"/>
      <c r="L18" s="1"/>
      <c r="M18" s="1"/>
      <c r="N18" s="1" t="s">
        <v>33</v>
      </c>
      <c r="O18" s="1">
        <f t="shared" si="1"/>
        <v>5305</v>
      </c>
      <c r="P18" s="1">
        <f t="shared" si="0"/>
        <v>346682</v>
      </c>
    </row>
    <row r="19" spans="1:16" s="24" customFormat="1" ht="41.25" customHeight="1">
      <c r="A19" s="29">
        <v>5</v>
      </c>
      <c r="B19" s="29">
        <v>31</v>
      </c>
      <c r="C19" s="29" t="s">
        <v>279</v>
      </c>
      <c r="D19" s="29">
        <v>12</v>
      </c>
      <c r="E19" s="97" t="s">
        <v>338</v>
      </c>
      <c r="F19" s="1"/>
      <c r="G19" s="1"/>
      <c r="H19" s="1">
        <v>5905</v>
      </c>
      <c r="I19" s="1"/>
      <c r="J19" s="1"/>
      <c r="K19" s="1"/>
      <c r="L19" s="1"/>
      <c r="M19" s="1"/>
      <c r="N19" s="1"/>
      <c r="O19" s="1">
        <f t="shared" si="1"/>
        <v>5905</v>
      </c>
      <c r="P19" s="1">
        <f t="shared" si="0"/>
        <v>340777</v>
      </c>
    </row>
    <row r="20" spans="1:16" s="24" customFormat="1" ht="41.25" customHeight="1">
      <c r="A20" s="29">
        <v>5</v>
      </c>
      <c r="B20" s="29">
        <v>31</v>
      </c>
      <c r="C20" s="29" t="s">
        <v>279</v>
      </c>
      <c r="D20" s="29">
        <v>13</v>
      </c>
      <c r="E20" s="93" t="s">
        <v>339</v>
      </c>
      <c r="F20" s="1"/>
      <c r="G20" s="1"/>
      <c r="H20" s="1" t="s">
        <v>33</v>
      </c>
      <c r="I20" s="1"/>
      <c r="J20" s="1"/>
      <c r="K20" s="1"/>
      <c r="L20" s="1"/>
      <c r="M20" s="1"/>
      <c r="N20" s="1">
        <v>350</v>
      </c>
      <c r="O20" s="1">
        <f t="shared" si="1"/>
        <v>350</v>
      </c>
      <c r="P20" s="1">
        <f t="shared" si="0"/>
        <v>340427</v>
      </c>
    </row>
    <row r="21" spans="1:16" s="24" customFormat="1" ht="41.25" customHeight="1">
      <c r="A21" s="29">
        <v>5</v>
      </c>
      <c r="B21" s="29">
        <v>31</v>
      </c>
      <c r="C21" s="29" t="s">
        <v>279</v>
      </c>
      <c r="D21" s="29">
        <v>14</v>
      </c>
      <c r="E21" s="97" t="s">
        <v>348</v>
      </c>
      <c r="F21" s="1"/>
      <c r="G21" s="1"/>
      <c r="H21" s="1">
        <v>4425</v>
      </c>
      <c r="I21" s="1"/>
      <c r="J21" s="1"/>
      <c r="K21" s="1"/>
      <c r="L21" s="1"/>
      <c r="M21" s="1"/>
      <c r="N21" s="1"/>
      <c r="O21" s="1">
        <f t="shared" si="1"/>
        <v>4425</v>
      </c>
      <c r="P21" s="1">
        <f t="shared" si="0"/>
        <v>336002</v>
      </c>
    </row>
    <row r="22" spans="1:16" s="24" customFormat="1" ht="41.25" customHeight="1">
      <c r="A22" s="192">
        <v>5</v>
      </c>
      <c r="B22" s="192">
        <v>31</v>
      </c>
      <c r="C22" s="192" t="s">
        <v>279</v>
      </c>
      <c r="D22" s="192">
        <v>15</v>
      </c>
      <c r="E22" s="206" t="s">
        <v>347</v>
      </c>
      <c r="F22" s="1"/>
      <c r="G22" s="1"/>
      <c r="H22" s="1" t="s">
        <v>33</v>
      </c>
      <c r="I22" s="1"/>
      <c r="J22" s="1">
        <v>1130</v>
      </c>
      <c r="K22" s="1"/>
      <c r="L22" s="1"/>
      <c r="M22" s="1"/>
      <c r="N22" s="1"/>
      <c r="O22" s="1">
        <f t="shared" si="1"/>
        <v>1130</v>
      </c>
      <c r="P22" s="1">
        <f t="shared" si="0"/>
        <v>334872</v>
      </c>
    </row>
    <row r="23" spans="1:16" s="24" customFormat="1" ht="41.25" customHeight="1">
      <c r="A23" s="193"/>
      <c r="B23" s="193">
        <v>31</v>
      </c>
      <c r="C23" s="193" t="s">
        <v>279</v>
      </c>
      <c r="D23" s="193">
        <v>15</v>
      </c>
      <c r="E23" s="223" t="s">
        <v>340</v>
      </c>
      <c r="F23" s="1"/>
      <c r="G23" s="1"/>
      <c r="H23" s="1" t="s">
        <v>33</v>
      </c>
      <c r="I23" s="1">
        <v>860</v>
      </c>
      <c r="J23" s="1"/>
      <c r="K23" s="1"/>
      <c r="L23" s="1"/>
      <c r="M23" s="1"/>
      <c r="N23" s="1"/>
      <c r="O23" s="1">
        <f t="shared" si="1"/>
        <v>860</v>
      </c>
      <c r="P23" s="1">
        <f t="shared" si="0"/>
        <v>334012</v>
      </c>
    </row>
    <row r="24" spans="1:16" s="24" customFormat="1" ht="41.25" customHeight="1">
      <c r="A24" s="29">
        <v>5</v>
      </c>
      <c r="B24" s="29">
        <v>31</v>
      </c>
      <c r="C24" s="29" t="s">
        <v>279</v>
      </c>
      <c r="D24" s="29">
        <v>16</v>
      </c>
      <c r="E24" s="93" t="s">
        <v>341</v>
      </c>
      <c r="F24" s="1"/>
      <c r="G24" s="1"/>
      <c r="H24" s="1" t="s">
        <v>33</v>
      </c>
      <c r="I24" s="1"/>
      <c r="J24" s="1"/>
      <c r="K24" s="1"/>
      <c r="L24" s="1">
        <v>3881</v>
      </c>
      <c r="M24" s="1"/>
      <c r="N24" s="1"/>
      <c r="O24" s="1">
        <f t="shared" si="1"/>
        <v>3881</v>
      </c>
      <c r="P24" s="1">
        <f t="shared" si="0"/>
        <v>330131</v>
      </c>
    </row>
    <row r="25" spans="1:16" s="24" customFormat="1" ht="41.25" customHeight="1">
      <c r="A25" s="29">
        <v>5</v>
      </c>
      <c r="B25" s="29">
        <v>31</v>
      </c>
      <c r="C25" s="29" t="s">
        <v>279</v>
      </c>
      <c r="D25" s="29">
        <v>17</v>
      </c>
      <c r="E25" s="97" t="s">
        <v>349</v>
      </c>
      <c r="F25" s="1"/>
      <c r="G25" s="1"/>
      <c r="H25" s="1" t="s">
        <v>33</v>
      </c>
      <c r="I25" s="1"/>
      <c r="J25" s="1"/>
      <c r="K25" s="1">
        <v>18051</v>
      </c>
      <c r="L25" s="1"/>
      <c r="M25" s="1"/>
      <c r="N25" s="1"/>
      <c r="O25" s="1">
        <f t="shared" si="1"/>
        <v>18051</v>
      </c>
      <c r="P25" s="1">
        <f t="shared" si="0"/>
        <v>312080</v>
      </c>
    </row>
    <row r="26" spans="1:16" s="24" customFormat="1" ht="19.5" customHeight="1">
      <c r="A26" s="2"/>
      <c r="B26" s="2"/>
      <c r="C26" s="1"/>
      <c r="D26" s="113"/>
      <c r="E26" s="96" t="s">
        <v>194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s="25" customFormat="1" ht="19.5" customHeight="1">
      <c r="A27" s="26"/>
      <c r="B27" s="26"/>
      <c r="C27" s="27"/>
      <c r="D27" s="114"/>
      <c r="E27" s="99" t="s">
        <v>30</v>
      </c>
      <c r="F27" s="14">
        <f aca="true" t="shared" si="2" ref="F27:N27">SUM(F5:F26)</f>
        <v>40760</v>
      </c>
      <c r="G27" s="14">
        <f t="shared" si="2"/>
        <v>0</v>
      </c>
      <c r="H27" s="14">
        <f t="shared" si="2"/>
        <v>33674</v>
      </c>
      <c r="I27" s="14">
        <f t="shared" si="2"/>
        <v>860</v>
      </c>
      <c r="J27" s="14">
        <f t="shared" si="2"/>
        <v>1262</v>
      </c>
      <c r="K27" s="14">
        <f t="shared" si="2"/>
        <v>18051</v>
      </c>
      <c r="L27" s="14">
        <f t="shared" si="2"/>
        <v>8331</v>
      </c>
      <c r="M27" s="14">
        <f t="shared" si="2"/>
        <v>290</v>
      </c>
      <c r="N27" s="14">
        <f t="shared" si="2"/>
        <v>350</v>
      </c>
      <c r="O27" s="14">
        <f>SUM(G27:N27)</f>
        <v>62818</v>
      </c>
      <c r="P27" s="1">
        <f>F27-O27</f>
        <v>-22058</v>
      </c>
    </row>
    <row r="28" spans="1:16" s="25" customFormat="1" ht="29.25" customHeight="1">
      <c r="A28" s="26"/>
      <c r="B28" s="26"/>
      <c r="C28" s="27"/>
      <c r="D28" s="114"/>
      <c r="E28" s="99" t="s">
        <v>31</v>
      </c>
      <c r="F28" s="14">
        <f>'04分類帳'!F23+'05分類帳'!F27</f>
        <v>729947</v>
      </c>
      <c r="G28" s="14">
        <f>'04分類帳'!G23+'05分類帳'!G27</f>
        <v>1106</v>
      </c>
      <c r="H28" s="14">
        <f>'04分類帳'!H23+'05分類帳'!H27</f>
        <v>209420</v>
      </c>
      <c r="I28" s="14">
        <f>'04分類帳'!I23+'05分類帳'!I27</f>
        <v>3910</v>
      </c>
      <c r="J28" s="14">
        <f>'04分類帳'!J23+'05分類帳'!J27</f>
        <v>7335</v>
      </c>
      <c r="K28" s="14">
        <f>'04分類帳'!K23+'05分類帳'!K27</f>
        <v>149266</v>
      </c>
      <c r="L28" s="14">
        <f>'04分類帳'!L23+'05分類帳'!L27</f>
        <v>38567</v>
      </c>
      <c r="M28" s="14">
        <f>'04分類帳'!M23+'05分類帳'!M27</f>
        <v>2120</v>
      </c>
      <c r="N28" s="14">
        <f>'04分類帳'!N23+'05分類帳'!N27</f>
        <v>6143</v>
      </c>
      <c r="O28" s="14">
        <f>SUM(G28:N28)</f>
        <v>417867</v>
      </c>
      <c r="P28" s="14">
        <f>F28-O28</f>
        <v>312080</v>
      </c>
    </row>
    <row r="29" spans="1:16" ht="15.75" customHeight="1">
      <c r="A29" s="30"/>
      <c r="B29" s="31"/>
      <c r="C29" s="31"/>
      <c r="D29" s="115"/>
      <c r="E29" s="10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2"/>
    </row>
    <row r="30" spans="1:16" s="23" customFormat="1" ht="98.25" customHeight="1">
      <c r="A30" s="29"/>
      <c r="B30" s="29"/>
      <c r="C30" s="29"/>
      <c r="D30" s="29"/>
      <c r="E30" s="48" t="s">
        <v>183</v>
      </c>
      <c r="F30" s="5" t="s">
        <v>35</v>
      </c>
      <c r="G30" s="5" t="s">
        <v>83</v>
      </c>
      <c r="H30" s="5" t="s">
        <v>36</v>
      </c>
      <c r="I30" s="5" t="s">
        <v>37</v>
      </c>
      <c r="J30" s="5" t="s">
        <v>191</v>
      </c>
      <c r="K30" s="5" t="s">
        <v>182</v>
      </c>
      <c r="L30" s="5" t="s">
        <v>192</v>
      </c>
      <c r="M30" s="103" t="s">
        <v>342</v>
      </c>
      <c r="N30" s="5"/>
      <c r="O30" s="172" t="s">
        <v>178</v>
      </c>
      <c r="P30" s="173"/>
    </row>
    <row r="31" spans="1:16" ht="34.5" customHeight="1">
      <c r="A31" s="28"/>
      <c r="B31" s="28"/>
      <c r="C31" s="28"/>
      <c r="D31" s="29"/>
      <c r="E31" s="101"/>
      <c r="F31" s="81">
        <v>27760</v>
      </c>
      <c r="G31" s="81"/>
      <c r="H31" s="81"/>
      <c r="I31" s="21"/>
      <c r="J31" s="21"/>
      <c r="K31" s="21"/>
      <c r="L31" s="20" t="s">
        <v>33</v>
      </c>
      <c r="M31" s="116">
        <v>13000</v>
      </c>
      <c r="N31" s="82"/>
      <c r="O31" s="174">
        <f>SUM(F31:N31)</f>
        <v>40760</v>
      </c>
      <c r="P31" s="175"/>
    </row>
    <row r="33" spans="1:16" ht="16.5">
      <c r="A33" s="147" t="s">
        <v>311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</row>
  </sheetData>
  <sheetProtection/>
  <mergeCells count="20">
    <mergeCell ref="J1:P1"/>
    <mergeCell ref="A1:I1"/>
    <mergeCell ref="O30:P30"/>
    <mergeCell ref="O31:P31"/>
    <mergeCell ref="A2:B2"/>
    <mergeCell ref="C2:D2"/>
    <mergeCell ref="E2:E3"/>
    <mergeCell ref="G2:O2"/>
    <mergeCell ref="P2:P3"/>
    <mergeCell ref="A10:A11"/>
    <mergeCell ref="E10:E11"/>
    <mergeCell ref="E22:E23"/>
    <mergeCell ref="A33:P33"/>
    <mergeCell ref="B10:B11"/>
    <mergeCell ref="C10:C11"/>
    <mergeCell ref="D10:D11"/>
    <mergeCell ref="A22:A23"/>
    <mergeCell ref="B22:B23"/>
    <mergeCell ref="C22:C23"/>
    <mergeCell ref="D22:D23"/>
  </mergeCells>
  <printOptions horizontalCentered="1"/>
  <pageMargins left="0.35433070866141736" right="0.35433070866141736" top="0.41" bottom="0.3937007874015748" header="0.3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="75" zoomScaleNormal="75" zoomScaleSheetLayoutView="75" zoomScalePageLayoutView="0" workbookViewId="0" topLeftCell="A1">
      <selection activeCell="H4" sqref="H4:H15"/>
    </sheetView>
  </sheetViews>
  <sheetFormatPr defaultColWidth="8.875" defaultRowHeight="16.5"/>
  <cols>
    <col min="1" max="1" width="13.875" style="72" customWidth="1"/>
    <col min="2" max="2" width="12.625" style="78" customWidth="1"/>
    <col min="3" max="3" width="42.375" style="72" customWidth="1"/>
    <col min="4" max="4" width="14.875" style="72" customWidth="1"/>
    <col min="5" max="5" width="13.625" style="78" customWidth="1"/>
    <col min="6" max="6" width="12.625" style="72" customWidth="1"/>
    <col min="7" max="7" width="13.25390625" style="78" customWidth="1"/>
    <col min="8" max="8" width="11.75390625" style="72" customWidth="1"/>
    <col min="9" max="16384" width="8.875" style="72" customWidth="1"/>
  </cols>
  <sheetData>
    <row r="1" spans="1:8" ht="25.5">
      <c r="A1" s="178" t="str">
        <f>'04結算'!A1:C1</f>
        <v>   嘉義縣梅山鄉仁和國民小學</v>
      </c>
      <c r="B1" s="178"/>
      <c r="C1" s="178"/>
      <c r="D1" s="177" t="s">
        <v>407</v>
      </c>
      <c r="E1" s="177"/>
      <c r="F1" s="177"/>
      <c r="G1" s="177"/>
      <c r="H1" s="177"/>
    </row>
    <row r="2" spans="1:8" ht="25.5" customHeight="1">
      <c r="A2" s="176" t="s">
        <v>114</v>
      </c>
      <c r="B2" s="176"/>
      <c r="C2" s="176"/>
      <c r="D2" s="176" t="s">
        <v>115</v>
      </c>
      <c r="E2" s="176"/>
      <c r="F2" s="176"/>
      <c r="G2" s="176" t="s">
        <v>71</v>
      </c>
      <c r="H2" s="176"/>
    </row>
    <row r="3" spans="1:8" ht="25.5" customHeight="1">
      <c r="A3" s="4" t="s">
        <v>116</v>
      </c>
      <c r="B3" s="73" t="s">
        <v>117</v>
      </c>
      <c r="C3" s="4" t="s">
        <v>118</v>
      </c>
      <c r="D3" s="4" t="s">
        <v>119</v>
      </c>
      <c r="E3" s="73" t="s">
        <v>120</v>
      </c>
      <c r="F3" s="4" t="s">
        <v>121</v>
      </c>
      <c r="G3" s="73" t="s">
        <v>120</v>
      </c>
      <c r="H3" s="4" t="s">
        <v>121</v>
      </c>
    </row>
    <row r="4" spans="1:8" ht="25.5" customHeight="1">
      <c r="A4" s="4" t="s">
        <v>78</v>
      </c>
      <c r="B4" s="74">
        <f>'05分類帳'!P4</f>
        <v>334138</v>
      </c>
      <c r="C4" s="179" t="s">
        <v>353</v>
      </c>
      <c r="D4" s="4" t="s">
        <v>149</v>
      </c>
      <c r="E4" s="74">
        <f>'05分類帳'!G27</f>
        <v>0</v>
      </c>
      <c r="F4" s="75">
        <f>E4/E13</f>
        <v>0</v>
      </c>
      <c r="G4" s="74">
        <f>'05分類帳'!G28</f>
        <v>1106</v>
      </c>
      <c r="H4" s="75">
        <f>G4/G13</f>
        <v>0.0026467751700900047</v>
      </c>
    </row>
    <row r="5" spans="1:8" ht="25.5" customHeight="1">
      <c r="A5" s="4" t="s">
        <v>81</v>
      </c>
      <c r="B5" s="74">
        <f>'05分類帳'!F31</f>
        <v>27760</v>
      </c>
      <c r="C5" s="180"/>
      <c r="D5" s="4" t="s">
        <v>150</v>
      </c>
      <c r="E5" s="74">
        <f>'05分類帳'!H27</f>
        <v>33674</v>
      </c>
      <c r="F5" s="75">
        <f>E5/E13</f>
        <v>0.5360565443025884</v>
      </c>
      <c r="G5" s="74">
        <f>'05分類帳'!H28</f>
        <v>209420</v>
      </c>
      <c r="H5" s="75">
        <f>G5/G13</f>
        <v>0.501164246040008</v>
      </c>
    </row>
    <row r="6" spans="1:8" ht="29.25" customHeight="1">
      <c r="A6" s="5" t="s">
        <v>83</v>
      </c>
      <c r="B6" s="74">
        <f>'05分類帳'!G31</f>
        <v>0</v>
      </c>
      <c r="C6" s="180"/>
      <c r="D6" s="4" t="s">
        <v>151</v>
      </c>
      <c r="E6" s="74">
        <f>'05分類帳'!I27</f>
        <v>860</v>
      </c>
      <c r="F6" s="75">
        <f>E6/E13</f>
        <v>0.013690343532108632</v>
      </c>
      <c r="G6" s="74">
        <f>'05分類帳'!I28</f>
        <v>3910</v>
      </c>
      <c r="H6" s="75">
        <f>G6/G13</f>
        <v>0.009357044226990885</v>
      </c>
    </row>
    <row r="7" spans="1:8" ht="25.5" customHeight="1">
      <c r="A7" s="4" t="s">
        <v>85</v>
      </c>
      <c r="B7" s="74">
        <f>'05分類帳'!H31</f>
        <v>0</v>
      </c>
      <c r="C7" s="180"/>
      <c r="D7" s="4" t="s">
        <v>152</v>
      </c>
      <c r="E7" s="74">
        <f>'05分類帳'!J27</f>
        <v>1262</v>
      </c>
      <c r="F7" s="75">
        <f>E7/E13</f>
        <v>0.02008978318316406</v>
      </c>
      <c r="G7" s="74">
        <f>'05分類帳'!J28</f>
        <v>7335</v>
      </c>
      <c r="H7" s="75">
        <f>G7/G13</f>
        <v>0.017553432072884435</v>
      </c>
    </row>
    <row r="8" spans="1:8" ht="25.5" customHeight="1">
      <c r="A8" s="4" t="s">
        <v>18</v>
      </c>
      <c r="B8" s="74">
        <f>'05分類帳'!I31</f>
        <v>0</v>
      </c>
      <c r="C8" s="180"/>
      <c r="D8" s="4" t="s">
        <v>153</v>
      </c>
      <c r="E8" s="74">
        <f>'05分類帳'!K27</f>
        <v>18051</v>
      </c>
      <c r="F8" s="75">
        <f>E8/E13</f>
        <v>0.2873539431373173</v>
      </c>
      <c r="G8" s="74">
        <f>'05分類帳'!K28</f>
        <v>149266</v>
      </c>
      <c r="H8" s="75">
        <f>G8/G13</f>
        <v>0.35720935130077275</v>
      </c>
    </row>
    <row r="9" spans="1:8" ht="33" customHeight="1">
      <c r="A9" s="84" t="s">
        <v>191</v>
      </c>
      <c r="B9" s="74">
        <f>'05分類帳'!J31</f>
        <v>0</v>
      </c>
      <c r="C9" s="180"/>
      <c r="D9" s="4" t="s">
        <v>154</v>
      </c>
      <c r="E9" s="74">
        <f>'05分類帳'!L27</f>
        <v>8331</v>
      </c>
      <c r="F9" s="75">
        <f>E9/E13</f>
        <v>0.1326212232162756</v>
      </c>
      <c r="G9" s="74">
        <f>'05分類帳'!L28</f>
        <v>38567</v>
      </c>
      <c r="H9" s="75">
        <f>G9/G13</f>
        <v>0.09229491680367198</v>
      </c>
    </row>
    <row r="10" spans="1:8" ht="30.75" customHeight="1">
      <c r="A10" s="84" t="s">
        <v>181</v>
      </c>
      <c r="B10" s="74">
        <f>'05分類帳'!K31</f>
        <v>0</v>
      </c>
      <c r="C10" s="180"/>
      <c r="D10" s="4" t="s">
        <v>155</v>
      </c>
      <c r="E10" s="74">
        <f>'05分類帳'!M27</f>
        <v>290</v>
      </c>
      <c r="F10" s="75">
        <f>E10/E13</f>
        <v>0.004616511191059887</v>
      </c>
      <c r="G10" s="74">
        <f>'05分類帳'!M28</f>
        <v>2120</v>
      </c>
      <c r="H10" s="75">
        <f>G10/G13</f>
        <v>0.005073384593662577</v>
      </c>
    </row>
    <row r="11" spans="1:8" ht="33" customHeight="1">
      <c r="A11" s="48" t="s">
        <v>192</v>
      </c>
      <c r="B11" s="74" t="str">
        <f>'05分類帳'!L31</f>
        <v> </v>
      </c>
      <c r="C11" s="180"/>
      <c r="D11" s="4" t="s">
        <v>157</v>
      </c>
      <c r="E11" s="74">
        <f>'05分類帳'!N27</f>
        <v>350</v>
      </c>
      <c r="F11" s="75">
        <f>E11/E13</f>
        <v>0.005571651437486071</v>
      </c>
      <c r="G11" s="74">
        <f>'05分類帳'!N28</f>
        <v>6143</v>
      </c>
      <c r="H11" s="75">
        <f>G11/G13</f>
        <v>0.014700849791919438</v>
      </c>
    </row>
    <row r="12" spans="1:8" ht="25.5" customHeight="1">
      <c r="A12" s="4" t="s">
        <v>156</v>
      </c>
      <c r="B12" s="74">
        <f>'05分類帳'!M31</f>
        <v>13000</v>
      </c>
      <c r="C12" s="182" t="s">
        <v>88</v>
      </c>
      <c r="D12" s="4"/>
      <c r="E12" s="74"/>
      <c r="F12" s="75"/>
      <c r="G12" s="74"/>
      <c r="H12" s="75"/>
    </row>
    <row r="13" spans="1:8" ht="33" customHeight="1">
      <c r="A13" s="4"/>
      <c r="B13" s="74">
        <f>'05分類帳'!N31</f>
        <v>0</v>
      </c>
      <c r="C13" s="222"/>
      <c r="D13" s="4" t="s">
        <v>158</v>
      </c>
      <c r="E13" s="74">
        <f>SUM(E4:E12)</f>
        <v>62818</v>
      </c>
      <c r="F13" s="75">
        <f>(E13-E8)/(E13-E8)</f>
        <v>1</v>
      </c>
      <c r="G13" s="74">
        <f>SUM(G4:G12)</f>
        <v>417867</v>
      </c>
      <c r="H13" s="76">
        <f>SUM(H4:H11)</f>
        <v>1</v>
      </c>
    </row>
    <row r="14" spans="1:8" ht="35.25" customHeight="1">
      <c r="A14" s="4" t="s">
        <v>159</v>
      </c>
      <c r="B14" s="74">
        <f>SUM(B5:B13)</f>
        <v>40760</v>
      </c>
      <c r="C14" s="222"/>
      <c r="D14" s="4" t="s">
        <v>160</v>
      </c>
      <c r="E14" s="74">
        <f>'05分類帳'!P28</f>
        <v>312080</v>
      </c>
      <c r="F14" s="75"/>
      <c r="G14" s="74">
        <f>E14</f>
        <v>312080</v>
      </c>
      <c r="H14" s="76"/>
    </row>
    <row r="15" spans="1:8" ht="35.25" customHeight="1">
      <c r="A15" s="4" t="s">
        <v>161</v>
      </c>
      <c r="B15" s="74">
        <f>B14+B4</f>
        <v>374898</v>
      </c>
      <c r="C15" s="222"/>
      <c r="D15" s="4" t="s">
        <v>161</v>
      </c>
      <c r="E15" s="74">
        <f>E13+E14</f>
        <v>374898</v>
      </c>
      <c r="F15" s="76">
        <f>SUM(F4:F11)</f>
        <v>0.9999999999999999</v>
      </c>
      <c r="G15" s="74">
        <f>G13+G14</f>
        <v>729947</v>
      </c>
      <c r="H15" s="76">
        <f>H13+H14</f>
        <v>1</v>
      </c>
    </row>
    <row r="16" spans="1:8" ht="55.5" customHeight="1">
      <c r="A16" s="4" t="s">
        <v>162</v>
      </c>
      <c r="B16" s="183" t="s">
        <v>354</v>
      </c>
      <c r="C16" s="183"/>
      <c r="D16" s="183"/>
      <c r="E16" s="183"/>
      <c r="F16" s="183"/>
      <c r="G16" s="183"/>
      <c r="H16" s="183"/>
    </row>
    <row r="17" spans="1:8" ht="27" customHeight="1">
      <c r="A17" s="147" t="s">
        <v>163</v>
      </c>
      <c r="B17" s="147"/>
      <c r="C17" s="147"/>
      <c r="D17" s="147"/>
      <c r="E17" s="147"/>
      <c r="F17" s="147"/>
      <c r="G17" s="147"/>
      <c r="H17" s="147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pane ySplit="3" topLeftCell="BM22" activePane="bottomLeft" state="frozen"/>
      <selection pane="topLeft" activeCell="A1" sqref="A1"/>
      <selection pane="bottomLeft" activeCell="H27" sqref="G26:H27"/>
    </sheetView>
  </sheetViews>
  <sheetFormatPr defaultColWidth="8.875" defaultRowHeight="16.5"/>
  <cols>
    <col min="1" max="2" width="2.75390625" style="22" customWidth="1"/>
    <col min="3" max="3" width="2.50390625" style="22" customWidth="1"/>
    <col min="4" max="4" width="3.50390625" style="22" customWidth="1"/>
    <col min="5" max="5" width="21.25390625" style="102" customWidth="1"/>
    <col min="6" max="15" width="9.375" style="22" customWidth="1"/>
    <col min="16" max="16" width="11.00390625" style="22" customWidth="1"/>
    <col min="17" max="17" width="9.125" style="22" customWidth="1"/>
    <col min="18" max="16384" width="8.875" style="22" customWidth="1"/>
  </cols>
  <sheetData>
    <row r="1" spans="1:16" ht="33" customHeight="1">
      <c r="A1" s="170" t="str">
        <f>'05分類帳'!A1:I1</f>
        <v>嘉義縣梅山鄉仁和國民小學</v>
      </c>
      <c r="B1" s="171"/>
      <c r="C1" s="171"/>
      <c r="D1" s="171"/>
      <c r="E1" s="171"/>
      <c r="F1" s="171"/>
      <c r="G1" s="171"/>
      <c r="H1" s="171"/>
      <c r="I1" s="171"/>
      <c r="J1" s="168" t="s">
        <v>452</v>
      </c>
      <c r="K1" s="168"/>
      <c r="L1" s="168"/>
      <c r="M1" s="168"/>
      <c r="N1" s="168"/>
      <c r="O1" s="168"/>
      <c r="P1" s="169"/>
    </row>
    <row r="2" spans="1:16" s="23" customFormat="1" ht="16.5">
      <c r="A2" s="176" t="s">
        <v>446</v>
      </c>
      <c r="B2" s="176"/>
      <c r="C2" s="176" t="s">
        <v>4</v>
      </c>
      <c r="D2" s="176"/>
      <c r="E2" s="195" t="s">
        <v>12</v>
      </c>
      <c r="F2" s="4" t="s">
        <v>5</v>
      </c>
      <c r="G2" s="176" t="s">
        <v>13</v>
      </c>
      <c r="H2" s="176"/>
      <c r="I2" s="176"/>
      <c r="J2" s="176"/>
      <c r="K2" s="176"/>
      <c r="L2" s="176"/>
      <c r="M2" s="176"/>
      <c r="N2" s="176"/>
      <c r="O2" s="176"/>
      <c r="P2" s="176" t="s">
        <v>16</v>
      </c>
    </row>
    <row r="3" spans="1:16" s="23" customFormat="1" ht="28.5">
      <c r="A3" s="4" t="s">
        <v>0</v>
      </c>
      <c r="B3" s="4" t="s">
        <v>1</v>
      </c>
      <c r="C3" s="4" t="s">
        <v>2</v>
      </c>
      <c r="D3" s="4" t="s">
        <v>3</v>
      </c>
      <c r="E3" s="195"/>
      <c r="F3" s="4" t="s">
        <v>6</v>
      </c>
      <c r="G3" s="4" t="s">
        <v>7</v>
      </c>
      <c r="H3" s="4" t="s">
        <v>34</v>
      </c>
      <c r="I3" s="4" t="s">
        <v>8</v>
      </c>
      <c r="J3" s="4" t="s">
        <v>9</v>
      </c>
      <c r="K3" s="4" t="s">
        <v>17</v>
      </c>
      <c r="L3" s="5" t="s">
        <v>20</v>
      </c>
      <c r="M3" s="5" t="s">
        <v>19</v>
      </c>
      <c r="N3" s="4" t="s">
        <v>10</v>
      </c>
      <c r="O3" s="4" t="s">
        <v>11</v>
      </c>
      <c r="P3" s="176"/>
    </row>
    <row r="4" spans="1:16" s="24" customFormat="1" ht="27.75" customHeight="1">
      <c r="A4" s="29">
        <v>6</v>
      </c>
      <c r="B4" s="29">
        <v>1</v>
      </c>
      <c r="C4" s="1" t="s">
        <v>33</v>
      </c>
      <c r="D4" s="1" t="s">
        <v>33</v>
      </c>
      <c r="E4" s="96" t="s">
        <v>39</v>
      </c>
      <c r="F4" s="15"/>
      <c r="G4" s="1"/>
      <c r="H4" s="1"/>
      <c r="I4" s="1"/>
      <c r="J4" s="1"/>
      <c r="K4" s="1"/>
      <c r="L4" s="1"/>
      <c r="M4" s="1"/>
      <c r="N4" s="1"/>
      <c r="O4" s="1"/>
      <c r="P4" s="1">
        <f>'05分類帳'!P28</f>
        <v>312080</v>
      </c>
    </row>
    <row r="5" spans="1:16" s="24" customFormat="1" ht="42.75" customHeight="1">
      <c r="A5" s="29">
        <v>6</v>
      </c>
      <c r="B5" s="29">
        <v>21</v>
      </c>
      <c r="C5" s="29" t="s">
        <v>278</v>
      </c>
      <c r="D5" s="29">
        <v>1</v>
      </c>
      <c r="E5" s="122" t="s">
        <v>355</v>
      </c>
      <c r="F5" s="1">
        <v>25660</v>
      </c>
      <c r="G5" s="1"/>
      <c r="H5" s="1"/>
      <c r="I5" s="1"/>
      <c r="J5" s="1"/>
      <c r="K5" s="1"/>
      <c r="L5" s="1"/>
      <c r="M5" s="1"/>
      <c r="N5" s="1"/>
      <c r="O5" s="1">
        <f>SUM(G5:N5)</f>
        <v>0</v>
      </c>
      <c r="P5" s="1">
        <f aca="true" t="shared" si="0" ref="P5:P21">P4+F5-O5</f>
        <v>337740</v>
      </c>
    </row>
    <row r="6" spans="1:16" s="24" customFormat="1" ht="42.75" customHeight="1">
      <c r="A6" s="29">
        <v>6</v>
      </c>
      <c r="B6" s="29">
        <v>21</v>
      </c>
      <c r="C6" s="29" t="s">
        <v>278</v>
      </c>
      <c r="D6" s="29">
        <v>2</v>
      </c>
      <c r="E6" s="122" t="s">
        <v>356</v>
      </c>
      <c r="F6" s="1">
        <v>41</v>
      </c>
      <c r="G6" s="1"/>
      <c r="H6" s="1"/>
      <c r="I6" s="1"/>
      <c r="J6" s="1"/>
      <c r="K6" s="1"/>
      <c r="L6" s="1"/>
      <c r="M6" s="1"/>
      <c r="N6" s="1"/>
      <c r="O6" s="1">
        <f aca="true" t="shared" si="1" ref="O6:O21">SUM(G6:N6)</f>
        <v>0</v>
      </c>
      <c r="P6" s="1">
        <f t="shared" si="0"/>
        <v>337781</v>
      </c>
    </row>
    <row r="7" spans="1:16" s="24" customFormat="1" ht="50.25" customHeight="1">
      <c r="A7" s="29">
        <v>6</v>
      </c>
      <c r="B7" s="29">
        <v>28</v>
      </c>
      <c r="C7" s="29" t="s">
        <v>279</v>
      </c>
      <c r="D7" s="29">
        <v>1</v>
      </c>
      <c r="E7" s="122" t="s">
        <v>357</v>
      </c>
      <c r="F7" s="1"/>
      <c r="G7" s="1"/>
      <c r="H7" s="1">
        <v>3555</v>
      </c>
      <c r="I7" s="1"/>
      <c r="J7" s="1"/>
      <c r="K7" s="1"/>
      <c r="L7" s="1"/>
      <c r="M7" s="1"/>
      <c r="N7" s="1"/>
      <c r="O7" s="1">
        <f t="shared" si="1"/>
        <v>3555</v>
      </c>
      <c r="P7" s="1">
        <f t="shared" si="0"/>
        <v>334226</v>
      </c>
    </row>
    <row r="8" spans="1:16" s="24" customFormat="1" ht="50.25" customHeight="1">
      <c r="A8" s="29">
        <v>6</v>
      </c>
      <c r="B8" s="29">
        <v>28</v>
      </c>
      <c r="C8" s="29" t="s">
        <v>279</v>
      </c>
      <c r="D8" s="29">
        <v>2</v>
      </c>
      <c r="E8" s="122" t="s">
        <v>358</v>
      </c>
      <c r="F8" s="1"/>
      <c r="G8" s="1"/>
      <c r="H8" s="1">
        <v>2636</v>
      </c>
      <c r="I8" s="1"/>
      <c r="J8" s="1"/>
      <c r="K8" s="1"/>
      <c r="L8" s="1"/>
      <c r="M8" s="1"/>
      <c r="N8" s="1"/>
      <c r="O8" s="1">
        <f t="shared" si="1"/>
        <v>2636</v>
      </c>
      <c r="P8" s="1">
        <f t="shared" si="0"/>
        <v>331590</v>
      </c>
    </row>
    <row r="9" spans="1:16" s="24" customFormat="1" ht="50.25" customHeight="1">
      <c r="A9" s="29">
        <v>6</v>
      </c>
      <c r="B9" s="29">
        <v>28</v>
      </c>
      <c r="C9" s="29" t="s">
        <v>279</v>
      </c>
      <c r="D9" s="29">
        <v>3</v>
      </c>
      <c r="E9" s="122" t="s">
        <v>359</v>
      </c>
      <c r="F9" s="1"/>
      <c r="G9" s="1"/>
      <c r="H9" s="1">
        <v>4907</v>
      </c>
      <c r="I9" s="1"/>
      <c r="J9" s="1"/>
      <c r="K9" s="1" t="s">
        <v>33</v>
      </c>
      <c r="L9" s="1"/>
      <c r="M9" s="1"/>
      <c r="N9" s="1"/>
      <c r="O9" s="1">
        <f t="shared" si="1"/>
        <v>4907</v>
      </c>
      <c r="P9" s="1">
        <f t="shared" si="0"/>
        <v>326683</v>
      </c>
    </row>
    <row r="10" spans="1:16" s="24" customFormat="1" ht="50.25" customHeight="1">
      <c r="A10" s="29">
        <v>6</v>
      </c>
      <c r="B10" s="29">
        <v>28</v>
      </c>
      <c r="C10" s="29" t="s">
        <v>279</v>
      </c>
      <c r="D10" s="29">
        <v>4</v>
      </c>
      <c r="E10" s="122" t="s">
        <v>360</v>
      </c>
      <c r="F10" s="1"/>
      <c r="G10" s="1"/>
      <c r="H10" s="1">
        <v>4018</v>
      </c>
      <c r="I10" s="1"/>
      <c r="J10" s="1"/>
      <c r="K10" s="1" t="s">
        <v>33</v>
      </c>
      <c r="L10" s="1"/>
      <c r="M10" s="1"/>
      <c r="N10" s="1"/>
      <c r="O10" s="1">
        <f t="shared" si="1"/>
        <v>4018</v>
      </c>
      <c r="P10" s="1">
        <f t="shared" si="0"/>
        <v>322665</v>
      </c>
    </row>
    <row r="11" spans="1:16" s="24" customFormat="1" ht="34.5" customHeight="1">
      <c r="A11" s="29">
        <v>6</v>
      </c>
      <c r="B11" s="29">
        <v>28</v>
      </c>
      <c r="C11" s="29" t="s">
        <v>279</v>
      </c>
      <c r="D11" s="29">
        <v>5</v>
      </c>
      <c r="E11" s="122" t="s">
        <v>373</v>
      </c>
      <c r="F11" s="1"/>
      <c r="G11" s="1"/>
      <c r="H11" s="1">
        <v>1260</v>
      </c>
      <c r="I11" s="1"/>
      <c r="J11" s="1"/>
      <c r="K11" s="1" t="s">
        <v>33</v>
      </c>
      <c r="L11" s="1"/>
      <c r="M11" s="1"/>
      <c r="N11" s="1"/>
      <c r="O11" s="1">
        <f t="shared" si="1"/>
        <v>1260</v>
      </c>
      <c r="P11" s="1">
        <f t="shared" si="0"/>
        <v>321405</v>
      </c>
    </row>
    <row r="12" spans="1:16" s="24" customFormat="1" ht="42" customHeight="1">
      <c r="A12" s="29">
        <v>6</v>
      </c>
      <c r="B12" s="29">
        <v>28</v>
      </c>
      <c r="C12" s="29" t="s">
        <v>279</v>
      </c>
      <c r="D12" s="29">
        <v>6</v>
      </c>
      <c r="E12" s="122" t="s">
        <v>361</v>
      </c>
      <c r="F12" s="1"/>
      <c r="G12" s="1"/>
      <c r="H12" s="1">
        <v>4316</v>
      </c>
      <c r="I12" s="1"/>
      <c r="J12" s="1"/>
      <c r="K12" s="1" t="s">
        <v>33</v>
      </c>
      <c r="L12" s="1"/>
      <c r="M12" s="1"/>
      <c r="N12" s="1"/>
      <c r="O12" s="1">
        <f t="shared" si="1"/>
        <v>4316</v>
      </c>
      <c r="P12" s="1">
        <f t="shared" si="0"/>
        <v>317089</v>
      </c>
    </row>
    <row r="13" spans="1:16" s="24" customFormat="1" ht="31.5" customHeight="1">
      <c r="A13" s="192">
        <v>6</v>
      </c>
      <c r="B13" s="192">
        <v>28</v>
      </c>
      <c r="C13" s="192" t="s">
        <v>279</v>
      </c>
      <c r="D13" s="192">
        <v>7</v>
      </c>
      <c r="E13" s="220" t="s">
        <v>362</v>
      </c>
      <c r="F13" s="1"/>
      <c r="G13" s="1"/>
      <c r="H13" s="1" t="s">
        <v>33</v>
      </c>
      <c r="I13" s="1">
        <v>1140</v>
      </c>
      <c r="J13" s="1"/>
      <c r="K13" s="1"/>
      <c r="L13" s="1"/>
      <c r="M13" s="1"/>
      <c r="N13" s="1"/>
      <c r="O13" s="1">
        <f t="shared" si="1"/>
        <v>1140</v>
      </c>
      <c r="P13" s="1">
        <f t="shared" si="0"/>
        <v>315949</v>
      </c>
    </row>
    <row r="14" spans="1:16" s="24" customFormat="1" ht="31.5" customHeight="1">
      <c r="A14" s="193"/>
      <c r="B14" s="193"/>
      <c r="C14" s="193"/>
      <c r="D14" s="193"/>
      <c r="E14" s="224"/>
      <c r="F14" s="1"/>
      <c r="G14" s="1" t="s">
        <v>33</v>
      </c>
      <c r="H14" s="1"/>
      <c r="I14" s="1"/>
      <c r="J14" s="1">
        <v>825</v>
      </c>
      <c r="K14" s="1"/>
      <c r="L14" s="1"/>
      <c r="M14" s="1"/>
      <c r="N14" s="1"/>
      <c r="O14" s="1">
        <f t="shared" si="1"/>
        <v>825</v>
      </c>
      <c r="P14" s="1">
        <f t="shared" si="0"/>
        <v>315124</v>
      </c>
    </row>
    <row r="15" spans="1:16" s="24" customFormat="1" ht="45.75" customHeight="1">
      <c r="A15" s="29">
        <v>6</v>
      </c>
      <c r="B15" s="29">
        <v>28</v>
      </c>
      <c r="C15" s="29" t="s">
        <v>279</v>
      </c>
      <c r="D15" s="29">
        <v>8</v>
      </c>
      <c r="E15" s="122" t="s">
        <v>363</v>
      </c>
      <c r="F15" s="1"/>
      <c r="G15" s="1"/>
      <c r="H15" s="1">
        <v>6262</v>
      </c>
      <c r="I15" s="1"/>
      <c r="J15" s="1"/>
      <c r="K15" s="1"/>
      <c r="L15" s="1"/>
      <c r="M15" s="1"/>
      <c r="N15" s="1" t="s">
        <v>33</v>
      </c>
      <c r="O15" s="1">
        <f t="shared" si="1"/>
        <v>6262</v>
      </c>
      <c r="P15" s="1">
        <f t="shared" si="0"/>
        <v>308862</v>
      </c>
    </row>
    <row r="16" spans="1:16" s="24" customFormat="1" ht="45.75" customHeight="1">
      <c r="A16" s="29">
        <v>6</v>
      </c>
      <c r="B16" s="29">
        <v>28</v>
      </c>
      <c r="C16" s="29" t="s">
        <v>279</v>
      </c>
      <c r="D16" s="29">
        <v>9</v>
      </c>
      <c r="E16" s="123" t="s">
        <v>364</v>
      </c>
      <c r="F16" s="1"/>
      <c r="G16" s="1"/>
      <c r="H16" s="1">
        <v>4172</v>
      </c>
      <c r="I16" s="1"/>
      <c r="J16" s="1"/>
      <c r="K16" s="1"/>
      <c r="L16" s="1"/>
      <c r="M16" s="1"/>
      <c r="N16" s="1"/>
      <c r="O16" s="1">
        <f t="shared" si="1"/>
        <v>4172</v>
      </c>
      <c r="P16" s="1">
        <f t="shared" si="0"/>
        <v>304690</v>
      </c>
    </row>
    <row r="17" spans="1:16" s="24" customFormat="1" ht="45.75" customHeight="1">
      <c r="A17" s="29">
        <v>6</v>
      </c>
      <c r="B17" s="29">
        <v>28</v>
      </c>
      <c r="C17" s="29" t="s">
        <v>279</v>
      </c>
      <c r="D17" s="29">
        <v>10</v>
      </c>
      <c r="E17" s="122" t="s">
        <v>365</v>
      </c>
      <c r="F17" s="1"/>
      <c r="G17" s="1"/>
      <c r="H17" s="1">
        <v>3475</v>
      </c>
      <c r="I17" s="1"/>
      <c r="J17" s="1"/>
      <c r="K17" s="1"/>
      <c r="L17" s="1"/>
      <c r="M17" s="1"/>
      <c r="N17" s="1"/>
      <c r="O17" s="1">
        <f t="shared" si="1"/>
        <v>3475</v>
      </c>
      <c r="P17" s="1">
        <f t="shared" si="0"/>
        <v>301215</v>
      </c>
    </row>
    <row r="18" spans="1:16" s="24" customFormat="1" ht="27" customHeight="1">
      <c r="A18" s="29">
        <v>6</v>
      </c>
      <c r="B18" s="29">
        <v>28</v>
      </c>
      <c r="C18" s="29" t="s">
        <v>279</v>
      </c>
      <c r="D18" s="29">
        <v>11</v>
      </c>
      <c r="E18" s="123" t="s">
        <v>366</v>
      </c>
      <c r="F18" s="1"/>
      <c r="G18" s="1">
        <v>500</v>
      </c>
      <c r="H18" s="1" t="s">
        <v>33</v>
      </c>
      <c r="I18" s="1"/>
      <c r="J18" s="1"/>
      <c r="K18" s="1"/>
      <c r="L18" s="1"/>
      <c r="M18" s="1"/>
      <c r="N18" s="1"/>
      <c r="O18" s="1">
        <f t="shared" si="1"/>
        <v>500</v>
      </c>
      <c r="P18" s="1">
        <f t="shared" si="0"/>
        <v>300715</v>
      </c>
    </row>
    <row r="19" spans="1:16" s="24" customFormat="1" ht="27" customHeight="1">
      <c r="A19" s="29">
        <v>6</v>
      </c>
      <c r="B19" s="29">
        <v>28</v>
      </c>
      <c r="C19" s="29" t="s">
        <v>279</v>
      </c>
      <c r="D19" s="29">
        <v>12</v>
      </c>
      <c r="E19" s="123" t="s">
        <v>367</v>
      </c>
      <c r="F19" s="1"/>
      <c r="G19" s="1"/>
      <c r="H19" s="1" t="s">
        <v>33</v>
      </c>
      <c r="I19" s="1"/>
      <c r="J19" s="1"/>
      <c r="K19" s="1"/>
      <c r="L19" s="1"/>
      <c r="M19" s="1"/>
      <c r="N19" s="1">
        <v>29</v>
      </c>
      <c r="O19" s="1">
        <f t="shared" si="1"/>
        <v>29</v>
      </c>
      <c r="P19" s="1">
        <f t="shared" si="0"/>
        <v>300686</v>
      </c>
    </row>
    <row r="20" spans="1:16" s="24" customFormat="1" ht="57" customHeight="1">
      <c r="A20" s="29">
        <v>6</v>
      </c>
      <c r="B20" s="29">
        <v>28</v>
      </c>
      <c r="C20" s="29" t="s">
        <v>14</v>
      </c>
      <c r="D20" s="29">
        <v>13</v>
      </c>
      <c r="E20" s="123" t="s">
        <v>368</v>
      </c>
      <c r="F20" s="1">
        <v>-80000</v>
      </c>
      <c r="G20" s="1"/>
      <c r="H20" s="1"/>
      <c r="I20" s="1"/>
      <c r="J20" s="1"/>
      <c r="K20" s="1"/>
      <c r="L20" s="1"/>
      <c r="M20" s="1"/>
      <c r="N20" s="1" t="s">
        <v>33</v>
      </c>
      <c r="O20" s="1">
        <f>SUM(G20:N20)</f>
        <v>0</v>
      </c>
      <c r="P20" s="1">
        <f t="shared" si="0"/>
        <v>220686</v>
      </c>
    </row>
    <row r="21" spans="1:16" s="24" customFormat="1" ht="45" customHeight="1">
      <c r="A21" s="29">
        <v>6</v>
      </c>
      <c r="B21" s="29">
        <v>28</v>
      </c>
      <c r="C21" s="29" t="s">
        <v>279</v>
      </c>
      <c r="D21" s="29">
        <v>14</v>
      </c>
      <c r="E21" s="122" t="s">
        <v>369</v>
      </c>
      <c r="F21" s="1"/>
      <c r="G21" s="1"/>
      <c r="H21" s="1" t="s">
        <v>33</v>
      </c>
      <c r="I21" s="1"/>
      <c r="J21" s="1"/>
      <c r="K21" s="1">
        <v>17913</v>
      </c>
      <c r="L21" s="1"/>
      <c r="M21" s="1"/>
      <c r="N21" s="1"/>
      <c r="O21" s="1">
        <f t="shared" si="1"/>
        <v>17913</v>
      </c>
      <c r="P21" s="1">
        <f t="shared" si="0"/>
        <v>202773</v>
      </c>
    </row>
    <row r="22" spans="1:16" s="24" customFormat="1" ht="19.5" customHeight="1">
      <c r="A22" s="2"/>
      <c r="B22" s="2"/>
      <c r="C22" s="1"/>
      <c r="D22" s="1"/>
      <c r="E22" s="94" t="s">
        <v>40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s="25" customFormat="1" ht="19.5" customHeight="1">
      <c r="A23" s="26"/>
      <c r="B23" s="26"/>
      <c r="C23" s="27"/>
      <c r="D23" s="14"/>
      <c r="E23" s="99" t="s">
        <v>30</v>
      </c>
      <c r="F23" s="14">
        <f>SUM(F5:F21)</f>
        <v>-54299</v>
      </c>
      <c r="G23" s="14">
        <f>SUM(G5:G22)</f>
        <v>500</v>
      </c>
      <c r="H23" s="14">
        <f>SUM(H5:H22)</f>
        <v>34601</v>
      </c>
      <c r="I23" s="14">
        <f>SUM(I5:I21)</f>
        <v>1140</v>
      </c>
      <c r="J23" s="14">
        <f>SUM(J5:J22)</f>
        <v>825</v>
      </c>
      <c r="K23" s="14">
        <f>SUM(K5:K22)</f>
        <v>17913</v>
      </c>
      <c r="L23" s="14">
        <f>SUM(L5:L21)</f>
        <v>0</v>
      </c>
      <c r="M23" s="14">
        <f>SUM(M5:M21)</f>
        <v>0</v>
      </c>
      <c r="N23" s="14">
        <f>SUM(N5:N21)</f>
        <v>29</v>
      </c>
      <c r="O23" s="14">
        <f>SUM(G23:N23)</f>
        <v>55008</v>
      </c>
      <c r="P23" s="1">
        <f>F23-O23</f>
        <v>-109307</v>
      </c>
    </row>
    <row r="24" spans="1:16" s="25" customFormat="1" ht="24.75" customHeight="1">
      <c r="A24" s="26"/>
      <c r="B24" s="26"/>
      <c r="C24" s="27"/>
      <c r="D24" s="14"/>
      <c r="E24" s="99" t="s">
        <v>31</v>
      </c>
      <c r="F24" s="14">
        <f>'05分類帳'!F28+'06分類帳'!F23</f>
        <v>675648</v>
      </c>
      <c r="G24" s="14">
        <f>'05分類帳'!G28+'06分類帳'!G23</f>
        <v>1606</v>
      </c>
      <c r="H24" s="14">
        <f>'05分類帳'!H28+'06分類帳'!H23</f>
        <v>244021</v>
      </c>
      <c r="I24" s="14">
        <f>'05分類帳'!I28+'06分類帳'!I23</f>
        <v>5050</v>
      </c>
      <c r="J24" s="14">
        <f>'05分類帳'!J28+'06分類帳'!J23</f>
        <v>8160</v>
      </c>
      <c r="K24" s="14">
        <f>'05分類帳'!K28+'06分類帳'!K23</f>
        <v>167179</v>
      </c>
      <c r="L24" s="14">
        <f>'05分類帳'!L28+'06分類帳'!L23</f>
        <v>38567</v>
      </c>
      <c r="M24" s="14">
        <f>'05分類帳'!M28+'06分類帳'!M23</f>
        <v>2120</v>
      </c>
      <c r="N24" s="14">
        <f>'05分類帳'!N28+'06分類帳'!N23</f>
        <v>6172</v>
      </c>
      <c r="O24" s="14">
        <f>SUM(G24:N24)</f>
        <v>472875</v>
      </c>
      <c r="P24" s="14">
        <f>F24-O24</f>
        <v>202773</v>
      </c>
    </row>
    <row r="25" spans="1:16" ht="49.5" customHeight="1">
      <c r="A25" s="30"/>
      <c r="B25" s="31"/>
      <c r="C25" s="31"/>
      <c r="D25" s="31"/>
      <c r="E25" s="100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2"/>
    </row>
    <row r="26" spans="1:16" s="23" customFormat="1" ht="51" customHeight="1">
      <c r="A26" s="29"/>
      <c r="B26" s="29"/>
      <c r="C26" s="29"/>
      <c r="D26" s="29"/>
      <c r="E26" s="48" t="s">
        <v>183</v>
      </c>
      <c r="F26" s="5" t="s">
        <v>35</v>
      </c>
      <c r="G26" s="5" t="s">
        <v>83</v>
      </c>
      <c r="H26" s="5" t="s">
        <v>36</v>
      </c>
      <c r="I26" s="5" t="s">
        <v>37</v>
      </c>
      <c r="J26" s="5" t="s">
        <v>191</v>
      </c>
      <c r="K26" s="5" t="s">
        <v>182</v>
      </c>
      <c r="L26" s="5" t="s">
        <v>192</v>
      </c>
      <c r="M26" s="5" t="s">
        <v>38</v>
      </c>
      <c r="N26" s="5" t="s">
        <v>391</v>
      </c>
      <c r="O26" s="172" t="s">
        <v>178</v>
      </c>
      <c r="P26" s="173"/>
    </row>
    <row r="27" spans="1:16" ht="34.5" customHeight="1">
      <c r="A27" s="28"/>
      <c r="B27" s="28"/>
      <c r="C27" s="28"/>
      <c r="D27" s="28"/>
      <c r="E27" s="101"/>
      <c r="F27" s="81">
        <v>25660</v>
      </c>
      <c r="G27" s="81"/>
      <c r="H27" s="81"/>
      <c r="I27" s="21"/>
      <c r="J27" s="21"/>
      <c r="K27" s="21"/>
      <c r="L27" s="20"/>
      <c r="M27" s="82">
        <v>41</v>
      </c>
      <c r="N27" s="82">
        <v>-80000</v>
      </c>
      <c r="O27" s="174">
        <f>SUM(F27:N27)</f>
        <v>-54299</v>
      </c>
      <c r="P27" s="175"/>
    </row>
    <row r="29" spans="1:15" ht="16.5">
      <c r="A29" s="147" t="s">
        <v>311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</row>
    <row r="31" ht="16.5">
      <c r="M31" s="22" t="s">
        <v>392</v>
      </c>
    </row>
  </sheetData>
  <sheetProtection/>
  <mergeCells count="15">
    <mergeCell ref="J1:P1"/>
    <mergeCell ref="A1:I1"/>
    <mergeCell ref="O26:P26"/>
    <mergeCell ref="O27:P27"/>
    <mergeCell ref="A2:B2"/>
    <mergeCell ref="C2:D2"/>
    <mergeCell ref="E2:E3"/>
    <mergeCell ref="G2:O2"/>
    <mergeCell ref="P2:P3"/>
    <mergeCell ref="A13:A14"/>
    <mergeCell ref="A29:O29"/>
    <mergeCell ref="B13:B14"/>
    <mergeCell ref="C13:C14"/>
    <mergeCell ref="D13:D14"/>
    <mergeCell ref="E13:E14"/>
  </mergeCells>
  <printOptions horizontalCentered="1"/>
  <pageMargins left="0.35433070866141736" right="0.35433070866141736" top="0.5905511811023623" bottom="0.3937007874015748" header="0.5118110236220472" footer="0"/>
  <pageSetup horizontalDpi="600" verticalDpi="600" orientation="landscape" paperSize="9" scale="95" r:id="rId1"/>
  <headerFooter alignWithMargins="0">
    <oddFooter>&amp;C第 &amp;P 頁，共 &amp;N 頁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18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J11" sqref="J11"/>
    </sheetView>
  </sheetViews>
  <sheetFormatPr defaultColWidth="8.875" defaultRowHeight="16.5"/>
  <cols>
    <col min="1" max="1" width="13.875" style="72" customWidth="1"/>
    <col min="2" max="2" width="12.625" style="78" customWidth="1"/>
    <col min="3" max="3" width="42.375" style="72" customWidth="1"/>
    <col min="4" max="4" width="14.875" style="72" customWidth="1"/>
    <col min="5" max="5" width="13.625" style="78" customWidth="1"/>
    <col min="6" max="6" width="12.625" style="72" customWidth="1"/>
    <col min="7" max="7" width="13.25390625" style="78" customWidth="1"/>
    <col min="8" max="8" width="11.75390625" style="72" customWidth="1"/>
    <col min="9" max="16384" width="8.875" style="72" customWidth="1"/>
  </cols>
  <sheetData>
    <row r="1" spans="1:8" ht="33" customHeight="1">
      <c r="A1" s="178" t="str">
        <f>'05結算'!A1:C1</f>
        <v>   嘉義縣梅山鄉仁和國民小學</v>
      </c>
      <c r="B1" s="178"/>
      <c r="C1" s="178"/>
      <c r="D1" s="177" t="s">
        <v>408</v>
      </c>
      <c r="E1" s="177"/>
      <c r="F1" s="177"/>
      <c r="G1" s="177"/>
      <c r="H1" s="177"/>
    </row>
    <row r="2" spans="1:8" ht="25.5" customHeight="1">
      <c r="A2" s="176" t="s">
        <v>95</v>
      </c>
      <c r="B2" s="176"/>
      <c r="C2" s="176"/>
      <c r="D2" s="176" t="s">
        <v>96</v>
      </c>
      <c r="E2" s="176"/>
      <c r="F2" s="176"/>
      <c r="G2" s="176" t="s">
        <v>71</v>
      </c>
      <c r="H2" s="176"/>
    </row>
    <row r="3" spans="1:8" ht="25.5" customHeight="1">
      <c r="A3" s="4" t="s">
        <v>97</v>
      </c>
      <c r="B3" s="73" t="s">
        <v>98</v>
      </c>
      <c r="C3" s="4" t="s">
        <v>99</v>
      </c>
      <c r="D3" s="4" t="s">
        <v>100</v>
      </c>
      <c r="E3" s="73" t="s">
        <v>101</v>
      </c>
      <c r="F3" s="4" t="s">
        <v>65</v>
      </c>
      <c r="G3" s="73" t="s">
        <v>101</v>
      </c>
      <c r="H3" s="4" t="s">
        <v>65</v>
      </c>
    </row>
    <row r="4" spans="1:8" ht="25.5" customHeight="1">
      <c r="A4" s="4" t="s">
        <v>78</v>
      </c>
      <c r="B4" s="74">
        <f>'06分類帳'!P4</f>
        <v>312080</v>
      </c>
      <c r="C4" s="179" t="s">
        <v>370</v>
      </c>
      <c r="D4" s="4" t="s">
        <v>149</v>
      </c>
      <c r="E4" s="74">
        <f>'06分類帳'!G23</f>
        <v>500</v>
      </c>
      <c r="F4" s="75">
        <f>E4/E13</f>
        <v>0.009089586969168121</v>
      </c>
      <c r="G4" s="74">
        <f>'06分類帳'!G24</f>
        <v>1606</v>
      </c>
      <c r="H4" s="75">
        <f>G4/G13</f>
        <v>0.00339624636531853</v>
      </c>
    </row>
    <row r="5" spans="1:8" ht="25.5" customHeight="1">
      <c r="A5" s="4" t="s">
        <v>81</v>
      </c>
      <c r="B5" s="74">
        <f>'06分類帳'!F27</f>
        <v>25660</v>
      </c>
      <c r="C5" s="180"/>
      <c r="D5" s="4" t="s">
        <v>150</v>
      </c>
      <c r="E5" s="74">
        <f>'06分類帳'!H23</f>
        <v>34601</v>
      </c>
      <c r="F5" s="75">
        <f>E5/E13</f>
        <v>0.6290175974403723</v>
      </c>
      <c r="G5" s="74">
        <f>'06分類帳'!H24</f>
        <v>244021</v>
      </c>
      <c r="H5" s="75">
        <f>G5/G13</f>
        <v>0.5160370076658737</v>
      </c>
    </row>
    <row r="6" spans="1:8" ht="29.25" customHeight="1">
      <c r="A6" s="5" t="s">
        <v>83</v>
      </c>
      <c r="B6" s="74">
        <f>'06分類帳'!G27</f>
        <v>0</v>
      </c>
      <c r="C6" s="180"/>
      <c r="D6" s="4" t="s">
        <v>151</v>
      </c>
      <c r="E6" s="74">
        <f>'06分類帳'!I23</f>
        <v>1140</v>
      </c>
      <c r="F6" s="75">
        <f>E6/E13</f>
        <v>0.020724258289703316</v>
      </c>
      <c r="G6" s="74">
        <f>'06分類帳'!I24</f>
        <v>5050</v>
      </c>
      <c r="H6" s="75">
        <f>G6/G13</f>
        <v>0.010679355009251917</v>
      </c>
    </row>
    <row r="7" spans="1:8" ht="25.5" customHeight="1">
      <c r="A7" s="4" t="s">
        <v>85</v>
      </c>
      <c r="B7" s="74">
        <f>'06分類帳'!H27</f>
        <v>0</v>
      </c>
      <c r="C7" s="180"/>
      <c r="D7" s="4" t="s">
        <v>152</v>
      </c>
      <c r="E7" s="74">
        <f>'06分類帳'!J23</f>
        <v>825</v>
      </c>
      <c r="F7" s="75">
        <f>E7/E13</f>
        <v>0.0149978184991274</v>
      </c>
      <c r="G7" s="74">
        <f>'06分類帳'!J24</f>
        <v>8160</v>
      </c>
      <c r="H7" s="75">
        <f>G7/G13</f>
        <v>0.01725614591593973</v>
      </c>
    </row>
    <row r="8" spans="1:8" ht="25.5" customHeight="1">
      <c r="A8" s="4" t="s">
        <v>18</v>
      </c>
      <c r="B8" s="74">
        <f>'06分類帳'!I27</f>
        <v>0</v>
      </c>
      <c r="C8" s="180"/>
      <c r="D8" s="4" t="s">
        <v>153</v>
      </c>
      <c r="E8" s="74">
        <f>'06分類帳'!K23</f>
        <v>17913</v>
      </c>
      <c r="F8" s="75">
        <f>E8/E13</f>
        <v>0.3256435427574171</v>
      </c>
      <c r="G8" s="74">
        <f>'06分類帳'!K24</f>
        <v>167179</v>
      </c>
      <c r="H8" s="75">
        <f>G8/G13</f>
        <v>0.3535374041765794</v>
      </c>
    </row>
    <row r="9" spans="1:8" ht="32.25" customHeight="1">
      <c r="A9" s="84" t="s">
        <v>191</v>
      </c>
      <c r="B9" s="74">
        <f>'06分類帳'!J27</f>
        <v>0</v>
      </c>
      <c r="C9" s="180"/>
      <c r="D9" s="4" t="s">
        <v>154</v>
      </c>
      <c r="E9" s="74">
        <f>'06分類帳'!L23</f>
        <v>0</v>
      </c>
      <c r="F9" s="75">
        <f>E9/E13</f>
        <v>0</v>
      </c>
      <c r="G9" s="74">
        <f>'06分類帳'!L24</f>
        <v>38567</v>
      </c>
      <c r="H9" s="75">
        <f>G9/G13</f>
        <v>0.08155855141422151</v>
      </c>
    </row>
    <row r="10" spans="1:8" ht="30.75" customHeight="1">
      <c r="A10" s="84" t="s">
        <v>181</v>
      </c>
      <c r="B10" s="74">
        <f>'06分類帳'!K27</f>
        <v>0</v>
      </c>
      <c r="C10" s="180"/>
      <c r="D10" s="4" t="s">
        <v>155</v>
      </c>
      <c r="E10" s="74">
        <f>'06分類帳'!M23</f>
        <v>0</v>
      </c>
      <c r="F10" s="75">
        <f>E10/E13</f>
        <v>0</v>
      </c>
      <c r="G10" s="74">
        <f>'06分類帳'!M24</f>
        <v>2120</v>
      </c>
      <c r="H10" s="75">
        <f>G10/G13</f>
        <v>0.004483214380121597</v>
      </c>
    </row>
    <row r="11" spans="1:8" ht="33" customHeight="1">
      <c r="A11" s="48" t="s">
        <v>192</v>
      </c>
      <c r="B11" s="74">
        <f>'06分類帳'!L27</f>
        <v>0</v>
      </c>
      <c r="C11" s="180"/>
      <c r="D11" s="4" t="s">
        <v>157</v>
      </c>
      <c r="E11" s="74">
        <f>'06分類帳'!N23</f>
        <v>29</v>
      </c>
      <c r="F11" s="75">
        <f>E11/E13</f>
        <v>0.000527196044211751</v>
      </c>
      <c r="G11" s="74">
        <f>'06分類帳'!N24</f>
        <v>6172</v>
      </c>
      <c r="H11" s="75">
        <f>G11/G13</f>
        <v>0.013052075072693629</v>
      </c>
    </row>
    <row r="12" spans="1:8" ht="25.5" customHeight="1">
      <c r="A12" s="4" t="s">
        <v>156</v>
      </c>
      <c r="B12" s="74">
        <f>'06分類帳'!M27</f>
        <v>41</v>
      </c>
      <c r="C12" s="182" t="s">
        <v>88</v>
      </c>
      <c r="D12" s="4"/>
      <c r="E12" s="74"/>
      <c r="F12" s="75"/>
      <c r="G12" s="74"/>
      <c r="H12" s="75"/>
    </row>
    <row r="13" spans="1:8" ht="25.5" customHeight="1">
      <c r="A13" s="4" t="s">
        <v>391</v>
      </c>
      <c r="B13" s="74">
        <f>'06分類帳'!N27</f>
        <v>-80000</v>
      </c>
      <c r="C13" s="222"/>
      <c r="D13" s="4" t="s">
        <v>158</v>
      </c>
      <c r="E13" s="74">
        <f>SUM(E4:E12)</f>
        <v>55008</v>
      </c>
      <c r="F13" s="75">
        <f>(E13-E8)/(E13-E8)</f>
        <v>1</v>
      </c>
      <c r="G13" s="74">
        <f>SUM(G4:G12)</f>
        <v>472875</v>
      </c>
      <c r="H13" s="76">
        <f>SUM(H4:H11)</f>
        <v>1</v>
      </c>
    </row>
    <row r="14" spans="1:8" ht="25.5" customHeight="1">
      <c r="A14" s="4" t="s">
        <v>159</v>
      </c>
      <c r="B14" s="74">
        <f>SUM(B5:B13)</f>
        <v>-54299</v>
      </c>
      <c r="C14" s="222"/>
      <c r="D14" s="4" t="s">
        <v>160</v>
      </c>
      <c r="E14" s="74">
        <f>'06分類帳'!P24</f>
        <v>202773</v>
      </c>
      <c r="F14" s="75"/>
      <c r="G14" s="74">
        <f>E14</f>
        <v>202773</v>
      </c>
      <c r="H14" s="76"/>
    </row>
    <row r="15" spans="1:8" ht="25.5" customHeight="1">
      <c r="A15" s="4" t="s">
        <v>161</v>
      </c>
      <c r="B15" s="74">
        <f>B14+B4</f>
        <v>257781</v>
      </c>
      <c r="C15" s="222"/>
      <c r="D15" s="4" t="s">
        <v>161</v>
      </c>
      <c r="E15" s="74">
        <f>E13+E14</f>
        <v>257781</v>
      </c>
      <c r="F15" s="76">
        <f>SUM(F4:F11)</f>
        <v>1</v>
      </c>
      <c r="G15" s="74">
        <f>G13+G14</f>
        <v>675648</v>
      </c>
      <c r="H15" s="76">
        <f>H13+H14</f>
        <v>1</v>
      </c>
    </row>
    <row r="16" spans="1:8" ht="55.5" customHeight="1">
      <c r="A16" s="4" t="s">
        <v>162</v>
      </c>
      <c r="B16" s="183" t="s">
        <v>371</v>
      </c>
      <c r="C16" s="183"/>
      <c r="D16" s="183"/>
      <c r="E16" s="183"/>
      <c r="F16" s="183"/>
      <c r="G16" s="183"/>
      <c r="H16" s="183"/>
    </row>
    <row r="17" spans="1:8" ht="27" customHeight="1">
      <c r="A17" s="147" t="s">
        <v>33</v>
      </c>
      <c r="B17" s="147"/>
      <c r="C17" s="147"/>
      <c r="D17" s="147"/>
      <c r="E17" s="147"/>
      <c r="F17" s="147"/>
      <c r="G17" s="147"/>
      <c r="H17" s="147"/>
    </row>
    <row r="18" spans="1:8" ht="16.5">
      <c r="A18" s="147" t="s">
        <v>372</v>
      </c>
      <c r="B18" s="147"/>
      <c r="C18" s="147"/>
      <c r="D18" s="147"/>
      <c r="E18" s="147"/>
      <c r="F18" s="147"/>
      <c r="G18" s="147"/>
      <c r="H18" s="147"/>
    </row>
  </sheetData>
  <sheetProtection/>
  <mergeCells count="10">
    <mergeCell ref="A18:H18"/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="85" zoomScaleNormal="85" zoomScalePageLayoutView="0" workbookViewId="0" topLeftCell="A1">
      <pane ySplit="3" topLeftCell="BM4" activePane="bottomLeft" state="frozen"/>
      <selection pane="topLeft" activeCell="A1" sqref="A1"/>
      <selection pane="bottomLeft" activeCell="P14" sqref="P14"/>
    </sheetView>
  </sheetViews>
  <sheetFormatPr defaultColWidth="8.875" defaultRowHeight="16.5"/>
  <cols>
    <col min="1" max="1" width="2.75390625" style="22" customWidth="1"/>
    <col min="2" max="2" width="3.50390625" style="22" customWidth="1"/>
    <col min="3" max="3" width="2.50390625" style="22" customWidth="1"/>
    <col min="4" max="4" width="4.00390625" style="22" customWidth="1"/>
    <col min="5" max="5" width="19.25390625" style="22" customWidth="1"/>
    <col min="6" max="6" width="9.75390625" style="22" customWidth="1"/>
    <col min="7" max="7" width="9.125" style="22" customWidth="1"/>
    <col min="8" max="8" width="10.125" style="22" customWidth="1"/>
    <col min="9" max="9" width="8.75390625" style="22" customWidth="1"/>
    <col min="10" max="10" width="8.625" style="22" customWidth="1"/>
    <col min="11" max="12" width="9.25390625" style="22" customWidth="1"/>
    <col min="13" max="13" width="9.625" style="22" customWidth="1"/>
    <col min="14" max="14" width="8.625" style="22" customWidth="1"/>
    <col min="15" max="15" width="10.625" style="22" customWidth="1"/>
    <col min="16" max="16" width="11.00390625" style="22" customWidth="1"/>
    <col min="17" max="17" width="9.00390625" style="22" bestFit="1" customWidth="1"/>
    <col min="18" max="16384" width="8.875" style="22" customWidth="1"/>
  </cols>
  <sheetData>
    <row r="1" spans="1:16" ht="33" customHeight="1">
      <c r="A1" s="170" t="s">
        <v>193</v>
      </c>
      <c r="B1" s="171"/>
      <c r="C1" s="171"/>
      <c r="D1" s="171"/>
      <c r="E1" s="171"/>
      <c r="F1" s="171"/>
      <c r="G1" s="171"/>
      <c r="H1" s="171"/>
      <c r="I1" s="171"/>
      <c r="J1" s="168" t="s">
        <v>393</v>
      </c>
      <c r="K1" s="168"/>
      <c r="L1" s="168"/>
      <c r="M1" s="168"/>
      <c r="N1" s="168"/>
      <c r="O1" s="168"/>
      <c r="P1" s="169"/>
    </row>
    <row r="2" spans="1:16" s="23" customFormat="1" ht="16.5">
      <c r="A2" s="176" t="s">
        <v>265</v>
      </c>
      <c r="B2" s="176"/>
      <c r="C2" s="176" t="s">
        <v>4</v>
      </c>
      <c r="D2" s="176"/>
      <c r="E2" s="176" t="s">
        <v>12</v>
      </c>
      <c r="F2" s="4" t="s">
        <v>5</v>
      </c>
      <c r="G2" s="176" t="s">
        <v>42</v>
      </c>
      <c r="H2" s="176"/>
      <c r="I2" s="176"/>
      <c r="J2" s="176"/>
      <c r="K2" s="176"/>
      <c r="L2" s="176"/>
      <c r="M2" s="176"/>
      <c r="N2" s="176"/>
      <c r="O2" s="176"/>
      <c r="P2" s="176" t="s">
        <v>16</v>
      </c>
    </row>
    <row r="3" spans="1:16" s="23" customFormat="1" ht="28.5">
      <c r="A3" s="4" t="s">
        <v>0</v>
      </c>
      <c r="B3" s="4" t="s">
        <v>1</v>
      </c>
      <c r="C3" s="4" t="s">
        <v>2</v>
      </c>
      <c r="D3" s="4" t="s">
        <v>3</v>
      </c>
      <c r="E3" s="176"/>
      <c r="F3" s="4" t="s">
        <v>6</v>
      </c>
      <c r="G3" s="4" t="s">
        <v>7</v>
      </c>
      <c r="H3" s="4" t="s">
        <v>34</v>
      </c>
      <c r="I3" s="4" t="s">
        <v>8</v>
      </c>
      <c r="J3" s="4" t="s">
        <v>9</v>
      </c>
      <c r="K3" s="4" t="s">
        <v>17</v>
      </c>
      <c r="L3" s="5" t="s">
        <v>20</v>
      </c>
      <c r="M3" s="5" t="s">
        <v>19</v>
      </c>
      <c r="N3" s="4" t="s">
        <v>10</v>
      </c>
      <c r="O3" s="4" t="s">
        <v>11</v>
      </c>
      <c r="P3" s="176"/>
    </row>
    <row r="4" spans="1:16" s="23" customFormat="1" ht="24.75" customHeight="1">
      <c r="A4" s="29">
        <v>7</v>
      </c>
      <c r="B4" s="29">
        <v>1</v>
      </c>
      <c r="C4" s="29"/>
      <c r="D4" s="29"/>
      <c r="E4" s="94" t="s">
        <v>201</v>
      </c>
      <c r="F4" s="15"/>
      <c r="G4" s="1"/>
      <c r="H4" s="1"/>
      <c r="I4" s="1"/>
      <c r="J4" s="1"/>
      <c r="K4" s="1"/>
      <c r="L4" s="1"/>
      <c r="M4" s="1"/>
      <c r="N4" s="1"/>
      <c r="O4" s="1"/>
      <c r="P4" s="1">
        <v>123852</v>
      </c>
    </row>
    <row r="5" spans="1:16" s="24" customFormat="1" ht="32.25" customHeight="1">
      <c r="A5" s="15">
        <v>7</v>
      </c>
      <c r="B5" s="15">
        <v>24</v>
      </c>
      <c r="C5" s="15" t="s">
        <v>15</v>
      </c>
      <c r="D5" s="15">
        <v>1</v>
      </c>
      <c r="E5" s="96" t="s">
        <v>394</v>
      </c>
      <c r="F5" s="15"/>
      <c r="G5" s="1"/>
      <c r="H5" s="1"/>
      <c r="I5" s="1"/>
      <c r="J5" s="1"/>
      <c r="K5" s="1"/>
      <c r="L5" s="1">
        <v>4068</v>
      </c>
      <c r="M5" s="1"/>
      <c r="N5" s="1"/>
      <c r="O5" s="1">
        <f>SUM(G5:N5)</f>
        <v>4068</v>
      </c>
      <c r="P5" s="1">
        <f>P4+F5-O5</f>
        <v>119784</v>
      </c>
    </row>
    <row r="6" spans="1:16" s="24" customFormat="1" ht="36.75" customHeight="1">
      <c r="A6" s="2"/>
      <c r="B6" s="2"/>
      <c r="C6" s="1"/>
      <c r="D6" s="1"/>
      <c r="E6" s="96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s="24" customFormat="1" ht="19.5" customHeight="1">
      <c r="A7" s="2"/>
      <c r="B7" s="2"/>
      <c r="C7" s="1"/>
      <c r="D7" s="1"/>
      <c r="E7" s="16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s="24" customFormat="1" ht="34.5" customHeight="1">
      <c r="A8" s="2"/>
      <c r="B8" s="2"/>
      <c r="C8" s="1"/>
      <c r="D8" s="1"/>
      <c r="E8" s="94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s="24" customFormat="1" ht="34.5" customHeight="1">
      <c r="A9" s="2"/>
      <c r="B9" s="2"/>
      <c r="C9" s="1"/>
      <c r="D9" s="1"/>
      <c r="E9" s="94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s="24" customFormat="1" ht="19.5" customHeight="1">
      <c r="A10" s="2"/>
      <c r="B10" s="2"/>
      <c r="C10" s="1"/>
      <c r="D10" s="1"/>
      <c r="E10" s="9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s="24" customFormat="1" ht="19.5" customHeight="1">
      <c r="A11" s="2"/>
      <c r="B11" s="2"/>
      <c r="C11" s="1"/>
      <c r="D11" s="1"/>
      <c r="E11" s="9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s="24" customFormat="1" ht="19.5" customHeight="1">
      <c r="A12" s="2"/>
      <c r="B12" s="2"/>
      <c r="C12" s="1"/>
      <c r="D12" s="1"/>
      <c r="E12" s="18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s="25" customFormat="1" ht="19.5" customHeight="1">
      <c r="A13" s="26"/>
      <c r="B13" s="26"/>
      <c r="C13" s="27"/>
      <c r="D13" s="14"/>
      <c r="E13" s="13" t="s">
        <v>30</v>
      </c>
      <c r="F13" s="14">
        <f aca="true" t="shared" si="0" ref="F13:N13">SUM(F3:F12)</f>
        <v>0</v>
      </c>
      <c r="G13" s="14">
        <f t="shared" si="0"/>
        <v>0</v>
      </c>
      <c r="H13" s="14">
        <f t="shared" si="0"/>
        <v>0</v>
      </c>
      <c r="I13" s="14">
        <f t="shared" si="0"/>
        <v>0</v>
      </c>
      <c r="J13" s="14">
        <f t="shared" si="0"/>
        <v>0</v>
      </c>
      <c r="K13" s="14">
        <f>SUM(K4:K12)</f>
        <v>0</v>
      </c>
      <c r="L13" s="14">
        <f t="shared" si="0"/>
        <v>4068</v>
      </c>
      <c r="M13" s="14">
        <f t="shared" si="0"/>
        <v>0</v>
      </c>
      <c r="N13" s="14">
        <f t="shared" si="0"/>
        <v>0</v>
      </c>
      <c r="O13" s="14">
        <f>SUM(G13:N13)</f>
        <v>4068</v>
      </c>
      <c r="P13" s="1">
        <f>F13-O13</f>
        <v>-4068</v>
      </c>
    </row>
    <row r="14" spans="1:16" s="25" customFormat="1" ht="19.5" customHeight="1">
      <c r="A14" s="26"/>
      <c r="B14" s="26"/>
      <c r="C14" s="27"/>
      <c r="D14" s="14"/>
      <c r="E14" s="13" t="s">
        <v>31</v>
      </c>
      <c r="F14" s="14">
        <f>F13+P4</f>
        <v>123852</v>
      </c>
      <c r="G14" s="14">
        <f>G13+'07分類帳'!G12</f>
        <v>0</v>
      </c>
      <c r="H14" s="14">
        <f>H13+'07分類帳'!H12</f>
        <v>0</v>
      </c>
      <c r="I14" s="14">
        <f>I13+'07分類帳'!I12</f>
        <v>0</v>
      </c>
      <c r="J14" s="14">
        <f>J13+'07分類帳'!J12</f>
        <v>0</v>
      </c>
      <c r="K14" s="14">
        <f>K13+'07分類帳'!K12</f>
        <v>0</v>
      </c>
      <c r="L14" s="14">
        <f>L13+'07分類帳'!L12</f>
        <v>4068</v>
      </c>
      <c r="M14" s="14">
        <f>M13+'07分類帳'!M12</f>
        <v>0</v>
      </c>
      <c r="N14" s="14">
        <f>N13+'07分類帳'!N12</f>
        <v>0</v>
      </c>
      <c r="O14" s="14">
        <f>SUM(G14:N14)</f>
        <v>4068</v>
      </c>
      <c r="P14" s="14">
        <f>F14-O14</f>
        <v>119784</v>
      </c>
    </row>
    <row r="15" spans="1:16" s="24" customFormat="1" ht="19.5" customHeight="1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2"/>
    </row>
    <row r="16" spans="1:16" s="24" customFormat="1" ht="43.5" customHeight="1">
      <c r="A16" s="29"/>
      <c r="B16" s="29"/>
      <c r="C16" s="29"/>
      <c r="D16" s="29"/>
      <c r="E16" s="48" t="s">
        <v>183</v>
      </c>
      <c r="F16" s="5" t="s">
        <v>35</v>
      </c>
      <c r="G16" s="5" t="s">
        <v>83</v>
      </c>
      <c r="H16" s="5" t="s">
        <v>36</v>
      </c>
      <c r="I16" s="5" t="s">
        <v>37</v>
      </c>
      <c r="J16" s="5" t="s">
        <v>191</v>
      </c>
      <c r="K16" s="5" t="s">
        <v>182</v>
      </c>
      <c r="L16" s="5" t="s">
        <v>192</v>
      </c>
      <c r="M16" s="5" t="s">
        <v>38</v>
      </c>
      <c r="N16" s="5"/>
      <c r="O16" s="172" t="s">
        <v>178</v>
      </c>
      <c r="P16" s="173"/>
    </row>
    <row r="17" spans="1:16" s="24" customFormat="1" ht="19.5" customHeight="1">
      <c r="A17" s="28"/>
      <c r="B17" s="28"/>
      <c r="C17" s="28"/>
      <c r="D17" s="28"/>
      <c r="E17" s="19"/>
      <c r="F17" s="81"/>
      <c r="G17" s="81"/>
      <c r="H17" s="81"/>
      <c r="I17" s="21"/>
      <c r="J17" s="21"/>
      <c r="K17" s="21"/>
      <c r="L17" s="20"/>
      <c r="M17" s="82"/>
      <c r="N17" s="82"/>
      <c r="O17" s="174">
        <f>SUM(F17:N17)</f>
        <v>0</v>
      </c>
      <c r="P17" s="175"/>
    </row>
    <row r="18" spans="1:16" s="24" customFormat="1" ht="19.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8" s="72" customFormat="1" ht="27" customHeight="1">
      <c r="A19" s="135" t="s">
        <v>94</v>
      </c>
      <c r="B19" s="135"/>
      <c r="C19" s="135"/>
      <c r="D19" s="135"/>
      <c r="E19" s="135"/>
      <c r="F19" s="135"/>
      <c r="G19" s="135"/>
      <c r="H19" s="135"/>
    </row>
    <row r="20" spans="1:16" s="24" customFormat="1" ht="19.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s="24" customFormat="1" ht="19.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 s="24" customFormat="1" ht="19.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s="24" customFormat="1" ht="19.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 s="24" customFormat="1" ht="19.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s="24" customFormat="1" ht="19.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s="24" customFormat="1" ht="19.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s="24" customFormat="1" ht="19.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s="24" customFormat="1" ht="19.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s="24" customFormat="1" ht="19.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s="24" customFormat="1" ht="19.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6" s="24" customFormat="1" ht="19.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s="24" customFormat="1" ht="19.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6" s="24" customFormat="1" ht="19.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 s="24" customFormat="1" ht="19.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1:16" s="24" customFormat="1" ht="19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 s="24" customFormat="1" ht="19.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 s="24" customFormat="1" ht="19.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1:16" s="24" customFormat="1" ht="19.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6" s="24" customFormat="1" ht="19.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s="24" customFormat="1" ht="19.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16" s="24" customFormat="1" ht="19.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 s="24" customFormat="1" ht="19.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6" s="24" customFormat="1" ht="19.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1:16" s="24" customFormat="1" ht="19.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6" s="24" customFormat="1" ht="19.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16" s="24" customFormat="1" ht="19.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16" s="25" customFormat="1" ht="19.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1:16" s="25" customFormat="1" ht="19.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ht="44.25" customHeight="1"/>
    <row r="50" spans="1:16" s="23" customFormat="1" ht="60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ht="41.25" customHeight="1"/>
  </sheetData>
  <sheetProtection/>
  <mergeCells count="9">
    <mergeCell ref="J1:P1"/>
    <mergeCell ref="A1:I1"/>
    <mergeCell ref="O16:P16"/>
    <mergeCell ref="O17:P17"/>
    <mergeCell ref="A2:B2"/>
    <mergeCell ref="C2:D2"/>
    <mergeCell ref="E2:E3"/>
    <mergeCell ref="G2:O2"/>
    <mergeCell ref="P2:P3"/>
  </mergeCells>
  <printOptions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selection activeCell="K14" sqref="K14"/>
    </sheetView>
  </sheetViews>
  <sheetFormatPr defaultColWidth="8.875" defaultRowHeight="16.5"/>
  <cols>
    <col min="1" max="1" width="13.875" style="72" customWidth="1"/>
    <col min="2" max="2" width="12.625" style="78" customWidth="1"/>
    <col min="3" max="3" width="42.375" style="72" customWidth="1"/>
    <col min="4" max="4" width="14.875" style="72" customWidth="1"/>
    <col min="5" max="5" width="13.625" style="78" customWidth="1"/>
    <col min="6" max="6" width="12.625" style="72" customWidth="1"/>
    <col min="7" max="7" width="13.25390625" style="78" customWidth="1"/>
    <col min="8" max="8" width="11.75390625" style="72" customWidth="1"/>
    <col min="9" max="16384" width="8.875" style="72" customWidth="1"/>
  </cols>
  <sheetData>
    <row r="1" spans="1:8" ht="25.5">
      <c r="A1" s="178" t="s">
        <v>195</v>
      </c>
      <c r="B1" s="178"/>
      <c r="C1" s="178"/>
      <c r="D1" s="177" t="s">
        <v>396</v>
      </c>
      <c r="E1" s="177"/>
      <c r="F1" s="177"/>
      <c r="G1" s="177"/>
      <c r="H1" s="177"/>
    </row>
    <row r="2" spans="1:8" ht="25.5" customHeight="1">
      <c r="A2" s="176" t="s">
        <v>69</v>
      </c>
      <c r="B2" s="176"/>
      <c r="C2" s="176"/>
      <c r="D2" s="176" t="s">
        <v>70</v>
      </c>
      <c r="E2" s="176"/>
      <c r="F2" s="176"/>
      <c r="G2" s="176" t="s">
        <v>71</v>
      </c>
      <c r="H2" s="176"/>
    </row>
    <row r="3" spans="1:8" ht="25.5" customHeight="1">
      <c r="A3" s="4" t="s">
        <v>72</v>
      </c>
      <c r="B3" s="73" t="s">
        <v>73</v>
      </c>
      <c r="C3" s="4" t="s">
        <v>74</v>
      </c>
      <c r="D3" s="4" t="s">
        <v>75</v>
      </c>
      <c r="E3" s="73" t="s">
        <v>76</v>
      </c>
      <c r="F3" s="4" t="s">
        <v>77</v>
      </c>
      <c r="G3" s="73" t="s">
        <v>76</v>
      </c>
      <c r="H3" s="4" t="s">
        <v>77</v>
      </c>
    </row>
    <row r="4" spans="1:8" ht="25.5" customHeight="1">
      <c r="A4" s="4" t="s">
        <v>78</v>
      </c>
      <c r="B4" s="74">
        <v>123852</v>
      </c>
      <c r="C4" s="179" t="s">
        <v>397</v>
      </c>
      <c r="D4" s="4" t="s">
        <v>80</v>
      </c>
      <c r="E4" s="74">
        <f>'07分類帳'!G13</f>
        <v>0</v>
      </c>
      <c r="F4" s="75">
        <f>E4/E13</f>
        <v>0</v>
      </c>
      <c r="G4" s="74">
        <f>'07分類帳'!G14</f>
        <v>0</v>
      </c>
      <c r="H4" s="75">
        <v>0</v>
      </c>
    </row>
    <row r="5" spans="1:8" ht="25.5" customHeight="1">
      <c r="A5" s="4" t="s">
        <v>81</v>
      </c>
      <c r="B5" s="74">
        <f>'07分類帳'!F17</f>
        <v>0</v>
      </c>
      <c r="C5" s="180"/>
      <c r="D5" s="4" t="s">
        <v>82</v>
      </c>
      <c r="E5" s="74">
        <f>'07分類帳'!H13</f>
        <v>0</v>
      </c>
      <c r="F5" s="75">
        <f>E5/E13</f>
        <v>0</v>
      </c>
      <c r="G5" s="74">
        <f>'07分類帳'!H14</f>
        <v>0</v>
      </c>
      <c r="H5" s="75">
        <v>0</v>
      </c>
    </row>
    <row r="6" spans="1:8" ht="29.25" customHeight="1">
      <c r="A6" s="5" t="s">
        <v>83</v>
      </c>
      <c r="B6" s="74">
        <f>'07分類帳'!G17</f>
        <v>0</v>
      </c>
      <c r="C6" s="180"/>
      <c r="D6" s="4" t="s">
        <v>84</v>
      </c>
      <c r="E6" s="74">
        <f>'07分類帳'!I13</f>
        <v>0</v>
      </c>
      <c r="F6" s="75">
        <f>E6/E14</f>
        <v>0</v>
      </c>
      <c r="G6" s="74">
        <f>'07分類帳'!I14</f>
        <v>0</v>
      </c>
      <c r="H6" s="75">
        <v>0</v>
      </c>
    </row>
    <row r="7" spans="1:8" ht="25.5" customHeight="1">
      <c r="A7" s="4" t="s">
        <v>85</v>
      </c>
      <c r="B7" s="74">
        <f>'07分類帳'!H17</f>
        <v>0</v>
      </c>
      <c r="C7" s="180"/>
      <c r="D7" s="4" t="s">
        <v>9</v>
      </c>
      <c r="E7" s="74">
        <f>'07分類帳'!J13</f>
        <v>0</v>
      </c>
      <c r="F7" s="75">
        <f>E7/E15</f>
        <v>0</v>
      </c>
      <c r="G7" s="74">
        <f>'07分類帳'!J14</f>
        <v>0</v>
      </c>
      <c r="H7" s="75">
        <v>0</v>
      </c>
    </row>
    <row r="8" spans="1:8" ht="25.5" customHeight="1">
      <c r="A8" s="4" t="s">
        <v>18</v>
      </c>
      <c r="B8" s="74">
        <f>'07分類帳'!I17</f>
        <v>0</v>
      </c>
      <c r="C8" s="180"/>
      <c r="D8" s="4" t="s">
        <v>17</v>
      </c>
      <c r="E8" s="74">
        <v>0</v>
      </c>
      <c r="F8" s="75">
        <f>E8/E13</f>
        <v>0</v>
      </c>
      <c r="G8" s="74">
        <v>0</v>
      </c>
      <c r="H8" s="75">
        <v>0</v>
      </c>
    </row>
    <row r="9" spans="1:8" ht="32.25" customHeight="1">
      <c r="A9" s="84" t="s">
        <v>191</v>
      </c>
      <c r="B9" s="74">
        <f>'07分類帳'!J17</f>
        <v>0</v>
      </c>
      <c r="C9" s="180"/>
      <c r="D9" s="4" t="s">
        <v>86</v>
      </c>
      <c r="E9" s="74">
        <f>'07分類帳'!L13</f>
        <v>4068</v>
      </c>
      <c r="F9" s="75">
        <f>E9/E13</f>
        <v>1</v>
      </c>
      <c r="G9" s="74">
        <f>'07分類帳'!L14</f>
        <v>4068</v>
      </c>
      <c r="H9" s="75">
        <f>G9/E13</f>
        <v>1</v>
      </c>
    </row>
    <row r="10" spans="1:8" ht="35.25" customHeight="1">
      <c r="A10" s="84" t="s">
        <v>181</v>
      </c>
      <c r="B10" s="74">
        <f>'07分類帳'!K17</f>
        <v>0</v>
      </c>
      <c r="C10" s="180"/>
      <c r="D10" s="4" t="s">
        <v>87</v>
      </c>
      <c r="E10" s="74">
        <f>'07分類帳'!M13</f>
        <v>0</v>
      </c>
      <c r="F10" s="75">
        <f>E10/E13</f>
        <v>0</v>
      </c>
      <c r="G10" s="74">
        <f>'07分類帳'!M14</f>
        <v>0</v>
      </c>
      <c r="H10" s="75">
        <v>0</v>
      </c>
    </row>
    <row r="11" spans="1:8" ht="30.75" customHeight="1">
      <c r="A11" s="48" t="s">
        <v>192</v>
      </c>
      <c r="B11" s="74">
        <f>'07分類帳'!L17</f>
        <v>0</v>
      </c>
      <c r="C11" s="180"/>
      <c r="D11" s="4" t="s">
        <v>10</v>
      </c>
      <c r="E11" s="74">
        <f>'07分類帳'!N14</f>
        <v>0</v>
      </c>
      <c r="F11" s="75">
        <f>E11/E13</f>
        <v>0</v>
      </c>
      <c r="G11" s="74">
        <f>'07分類帳'!N14</f>
        <v>0</v>
      </c>
      <c r="H11" s="75">
        <v>0</v>
      </c>
    </row>
    <row r="12" spans="1:8" ht="23.25" customHeight="1">
      <c r="A12" s="4" t="s">
        <v>156</v>
      </c>
      <c r="B12" s="74">
        <f>'07分類帳'!M17</f>
        <v>0</v>
      </c>
      <c r="C12" s="181" t="s">
        <v>88</v>
      </c>
      <c r="D12" s="48"/>
      <c r="E12" s="74"/>
      <c r="F12" s="75"/>
      <c r="G12" s="74"/>
      <c r="H12" s="75"/>
    </row>
    <row r="13" spans="1:8" ht="27.75" customHeight="1">
      <c r="A13" s="4"/>
      <c r="B13" s="74">
        <f>'07分類帳'!N17</f>
        <v>0</v>
      </c>
      <c r="C13" s="181"/>
      <c r="D13" s="4" t="s">
        <v>89</v>
      </c>
      <c r="E13" s="74">
        <f>SUM(E4:E12)</f>
        <v>4068</v>
      </c>
      <c r="F13" s="75">
        <f>E13/E13</f>
        <v>1</v>
      </c>
      <c r="G13" s="74">
        <f>SUM(G4:G12)</f>
        <v>4068</v>
      </c>
      <c r="H13" s="75">
        <v>1</v>
      </c>
    </row>
    <row r="14" spans="1:8" ht="30.75" customHeight="1">
      <c r="A14" s="4" t="s">
        <v>90</v>
      </c>
      <c r="B14" s="74">
        <f>SUM(B5:B13)</f>
        <v>0</v>
      </c>
      <c r="C14" s="181"/>
      <c r="D14" s="4" t="s">
        <v>91</v>
      </c>
      <c r="E14" s="74">
        <f>E15-E13</f>
        <v>119784</v>
      </c>
      <c r="F14" s="75"/>
      <c r="G14" s="74">
        <f>E14</f>
        <v>119784</v>
      </c>
      <c r="H14" s="80"/>
    </row>
    <row r="15" spans="1:8" ht="27.75" customHeight="1">
      <c r="A15" s="4" t="s">
        <v>11</v>
      </c>
      <c r="B15" s="74">
        <f>B4+B14</f>
        <v>123852</v>
      </c>
      <c r="C15" s="182"/>
      <c r="D15" s="4" t="s">
        <v>11</v>
      </c>
      <c r="E15" s="74">
        <v>123852</v>
      </c>
      <c r="F15" s="76"/>
      <c r="G15" s="74">
        <f>G13+G14</f>
        <v>123852</v>
      </c>
      <c r="H15" s="76"/>
    </row>
    <row r="16" spans="1:8" ht="66.75" customHeight="1">
      <c r="A16" s="4" t="s">
        <v>92</v>
      </c>
      <c r="B16" s="183" t="s">
        <v>395</v>
      </c>
      <c r="C16" s="183"/>
      <c r="D16" s="183"/>
      <c r="E16" s="183"/>
      <c r="F16" s="183"/>
      <c r="G16" s="183"/>
      <c r="H16" s="183"/>
    </row>
    <row r="17" spans="1:8" ht="27" customHeight="1">
      <c r="A17" s="147" t="s">
        <v>94</v>
      </c>
      <c r="B17" s="147"/>
      <c r="C17" s="147"/>
      <c r="D17" s="147"/>
      <c r="E17" s="147"/>
      <c r="F17" s="147"/>
      <c r="G17" s="147"/>
      <c r="H17" s="147"/>
    </row>
  </sheetData>
  <sheetProtection/>
  <mergeCells count="9">
    <mergeCell ref="B16:H16"/>
    <mergeCell ref="A17:H17"/>
    <mergeCell ref="A2:C2"/>
    <mergeCell ref="D2:F2"/>
    <mergeCell ref="G2:H2"/>
    <mergeCell ref="D1:H1"/>
    <mergeCell ref="A1:C1"/>
    <mergeCell ref="C4:C11"/>
    <mergeCell ref="C12:C15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="75" zoomScaleSheetLayoutView="75" zoomScalePageLayoutView="0" workbookViewId="0" topLeftCell="A1">
      <pane ySplit="3" topLeftCell="BM7" activePane="bottomLeft" state="frozen"/>
      <selection pane="topLeft" activeCell="A1" sqref="A1"/>
      <selection pane="bottomLeft" activeCell="O19" sqref="O19"/>
    </sheetView>
  </sheetViews>
  <sheetFormatPr defaultColWidth="8.875" defaultRowHeight="16.5"/>
  <cols>
    <col min="1" max="2" width="2.75390625" style="22" customWidth="1"/>
    <col min="3" max="3" width="2.50390625" style="22" customWidth="1"/>
    <col min="4" max="4" width="4.00390625" style="22" customWidth="1"/>
    <col min="5" max="5" width="19.25390625" style="22" customWidth="1"/>
    <col min="6" max="6" width="9.75390625" style="22" customWidth="1"/>
    <col min="7" max="7" width="9.125" style="22" customWidth="1"/>
    <col min="8" max="8" width="10.125" style="22" customWidth="1"/>
    <col min="9" max="9" width="8.75390625" style="22" customWidth="1"/>
    <col min="10" max="10" width="8.625" style="22" customWidth="1"/>
    <col min="11" max="12" width="9.25390625" style="22" customWidth="1"/>
    <col min="13" max="13" width="9.625" style="22" customWidth="1"/>
    <col min="14" max="14" width="8.625" style="22" customWidth="1"/>
    <col min="15" max="15" width="10.625" style="22" customWidth="1"/>
    <col min="16" max="16" width="11.00390625" style="22" customWidth="1"/>
    <col min="17" max="16384" width="8.875" style="22" customWidth="1"/>
  </cols>
  <sheetData>
    <row r="1" spans="1:16" ht="33" customHeight="1">
      <c r="A1" s="170" t="str">
        <f>'07分類帳'!A1:I1</f>
        <v>嘉義縣梅山鄉仁和國民小學</v>
      </c>
      <c r="B1" s="171"/>
      <c r="C1" s="171"/>
      <c r="D1" s="171"/>
      <c r="E1" s="171"/>
      <c r="F1" s="171"/>
      <c r="G1" s="171"/>
      <c r="H1" s="171"/>
      <c r="I1" s="171"/>
      <c r="J1" s="168" t="s">
        <v>438</v>
      </c>
      <c r="K1" s="168"/>
      <c r="L1" s="168"/>
      <c r="M1" s="168"/>
      <c r="N1" s="168"/>
      <c r="O1" s="168"/>
      <c r="P1" s="169"/>
    </row>
    <row r="2" spans="1:16" s="23" customFormat="1" ht="16.5">
      <c r="A2" s="176" t="s">
        <v>265</v>
      </c>
      <c r="B2" s="176"/>
      <c r="C2" s="176" t="s">
        <v>4</v>
      </c>
      <c r="D2" s="176"/>
      <c r="E2" s="176" t="s">
        <v>12</v>
      </c>
      <c r="F2" s="4" t="s">
        <v>5</v>
      </c>
      <c r="G2" s="176" t="s">
        <v>42</v>
      </c>
      <c r="H2" s="176"/>
      <c r="I2" s="176"/>
      <c r="J2" s="176"/>
      <c r="K2" s="176"/>
      <c r="L2" s="176"/>
      <c r="M2" s="176"/>
      <c r="N2" s="176"/>
      <c r="O2" s="176"/>
      <c r="P2" s="176" t="s">
        <v>16</v>
      </c>
    </row>
    <row r="3" spans="1:16" s="23" customFormat="1" ht="28.5">
      <c r="A3" s="4" t="s">
        <v>0</v>
      </c>
      <c r="B3" s="4" t="s">
        <v>1</v>
      </c>
      <c r="C3" s="4" t="s">
        <v>2</v>
      </c>
      <c r="D3" s="4" t="s">
        <v>3</v>
      </c>
      <c r="E3" s="176"/>
      <c r="F3" s="4" t="s">
        <v>6</v>
      </c>
      <c r="G3" s="4" t="s">
        <v>7</v>
      </c>
      <c r="H3" s="4" t="s">
        <v>34</v>
      </c>
      <c r="I3" s="4" t="s">
        <v>8</v>
      </c>
      <c r="J3" s="4" t="s">
        <v>9</v>
      </c>
      <c r="K3" s="4" t="s">
        <v>17</v>
      </c>
      <c r="L3" s="5" t="s">
        <v>20</v>
      </c>
      <c r="M3" s="5" t="s">
        <v>19</v>
      </c>
      <c r="N3" s="4" t="s">
        <v>10</v>
      </c>
      <c r="O3" s="4" t="s">
        <v>11</v>
      </c>
      <c r="P3" s="176"/>
    </row>
    <row r="4" spans="1:16" s="24" customFormat="1" ht="19.5" customHeight="1">
      <c r="A4" s="2">
        <v>8</v>
      </c>
      <c r="B4" s="2">
        <v>1</v>
      </c>
      <c r="C4" s="1" t="s">
        <v>33</v>
      </c>
      <c r="D4" s="1" t="s">
        <v>33</v>
      </c>
      <c r="E4" s="117" t="s">
        <v>39</v>
      </c>
      <c r="F4" s="15"/>
      <c r="G4" s="1"/>
      <c r="H4" s="1"/>
      <c r="I4" s="1"/>
      <c r="J4" s="1"/>
      <c r="K4" s="1"/>
      <c r="L4" s="1"/>
      <c r="M4" s="1"/>
      <c r="N4" s="1"/>
      <c r="O4" s="1"/>
      <c r="P4" s="1">
        <v>119784</v>
      </c>
    </row>
    <row r="5" spans="1:16" s="24" customFormat="1" ht="32.25" customHeight="1">
      <c r="A5" s="2"/>
      <c r="B5" s="2"/>
      <c r="C5" s="1"/>
      <c r="D5" s="1"/>
      <c r="E5" s="12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s="24" customFormat="1" ht="35.25" customHeight="1">
      <c r="A6" s="2"/>
      <c r="B6" s="2"/>
      <c r="C6" s="1"/>
      <c r="D6" s="1"/>
      <c r="E6" s="12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s="24" customFormat="1" ht="19.5" customHeight="1">
      <c r="A7" s="2"/>
      <c r="B7" s="2"/>
      <c r="C7" s="1"/>
      <c r="D7" s="1"/>
      <c r="E7" s="17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s="24" customFormat="1" ht="19.5" customHeight="1">
      <c r="A8" s="2"/>
      <c r="B8" s="2"/>
      <c r="C8" s="1"/>
      <c r="D8" s="1"/>
      <c r="E8" s="17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s="24" customFormat="1" ht="19.5" customHeight="1">
      <c r="A9" s="2"/>
      <c r="B9" s="2"/>
      <c r="C9" s="1"/>
      <c r="D9" s="1"/>
      <c r="E9" s="17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s="24" customFormat="1" ht="19.5" customHeight="1">
      <c r="A10" s="2"/>
      <c r="B10" s="2"/>
      <c r="C10" s="1"/>
      <c r="D10" s="1"/>
      <c r="E10" s="1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s="24" customFormat="1" ht="19.5" customHeight="1">
      <c r="A11" s="2"/>
      <c r="B11" s="2"/>
      <c r="C11" s="1"/>
      <c r="D11" s="1"/>
      <c r="E11" s="1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s="24" customFormat="1" ht="19.5" customHeight="1">
      <c r="A12" s="2"/>
      <c r="B12" s="2"/>
      <c r="C12" s="1"/>
      <c r="D12" s="1"/>
      <c r="E12" s="1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s="24" customFormat="1" ht="19.5" customHeight="1">
      <c r="A13" s="2"/>
      <c r="B13" s="2"/>
      <c r="C13" s="1"/>
      <c r="D13" s="1"/>
      <c r="E13" s="18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s="24" customFormat="1" ht="19.5" customHeight="1">
      <c r="A14" s="2"/>
      <c r="B14" s="2"/>
      <c r="C14" s="1"/>
      <c r="D14" s="1"/>
      <c r="E14" s="1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s="24" customFormat="1" ht="19.5" customHeight="1">
      <c r="A15" s="2"/>
      <c r="B15" s="2"/>
      <c r="C15" s="1"/>
      <c r="D15" s="1"/>
      <c r="E15" s="18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s="24" customFormat="1" ht="19.5" customHeight="1">
      <c r="A16" s="2"/>
      <c r="B16" s="2"/>
      <c r="C16" s="1"/>
      <c r="D16" s="1"/>
      <c r="E16" s="18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s="25" customFormat="1" ht="19.5" customHeight="1">
      <c r="A17" s="26"/>
      <c r="B17" s="26"/>
      <c r="C17" s="27"/>
      <c r="D17" s="14"/>
      <c r="E17" s="13" t="s">
        <v>30</v>
      </c>
      <c r="F17" s="14">
        <f>SUM(F5:F16)</f>
        <v>0</v>
      </c>
      <c r="G17" s="14">
        <f aca="true" t="shared" si="0" ref="G17:N17">SUM(G5:G16)</f>
        <v>0</v>
      </c>
      <c r="H17" s="14">
        <f t="shared" si="0"/>
        <v>0</v>
      </c>
      <c r="I17" s="14">
        <f t="shared" si="0"/>
        <v>0</v>
      </c>
      <c r="J17" s="14">
        <f t="shared" si="0"/>
        <v>0</v>
      </c>
      <c r="K17" s="14">
        <f t="shared" si="0"/>
        <v>0</v>
      </c>
      <c r="L17" s="14">
        <f t="shared" si="0"/>
        <v>0</v>
      </c>
      <c r="M17" s="14">
        <f t="shared" si="0"/>
        <v>0</v>
      </c>
      <c r="N17" s="14">
        <f t="shared" si="0"/>
        <v>0</v>
      </c>
      <c r="O17" s="14">
        <f>SUM(G17:N17)</f>
        <v>0</v>
      </c>
      <c r="P17" s="1">
        <f>F17-O17</f>
        <v>0</v>
      </c>
    </row>
    <row r="18" spans="1:16" s="25" customFormat="1" ht="19.5" customHeight="1">
      <c r="A18" s="26"/>
      <c r="B18" s="26"/>
      <c r="C18" s="27"/>
      <c r="D18" s="14"/>
      <c r="E18" s="13" t="s">
        <v>31</v>
      </c>
      <c r="F18" s="14">
        <v>123852</v>
      </c>
      <c r="G18" s="14">
        <f>G17+'07分類帳'!G14</f>
        <v>0</v>
      </c>
      <c r="H18" s="14">
        <f>H17+'07分類帳'!H14</f>
        <v>0</v>
      </c>
      <c r="I18" s="14">
        <f>I17+'07分類帳'!I14</f>
        <v>0</v>
      </c>
      <c r="J18" s="14">
        <f>J17+'07分類帳'!J14</f>
        <v>0</v>
      </c>
      <c r="K18" s="14">
        <f>K17+'07分類帳'!K14</f>
        <v>0</v>
      </c>
      <c r="L18" s="14">
        <f>L17+'07分類帳'!L14</f>
        <v>4068</v>
      </c>
      <c r="M18" s="14">
        <f>M17+'07分類帳'!M14</f>
        <v>0</v>
      </c>
      <c r="N18" s="14">
        <f>N17+'07分類帳'!N14</f>
        <v>0</v>
      </c>
      <c r="O18" s="14">
        <f>SUM(G18:N18)</f>
        <v>4068</v>
      </c>
      <c r="P18" s="14">
        <f>F18-O18</f>
        <v>119784</v>
      </c>
    </row>
    <row r="19" spans="1:16" ht="44.25" customHeigh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</row>
    <row r="20" spans="1:16" s="23" customFormat="1" ht="60" customHeight="1">
      <c r="A20" s="29"/>
      <c r="B20" s="29"/>
      <c r="C20" s="29"/>
      <c r="D20" s="29"/>
      <c r="E20" s="48" t="s">
        <v>183</v>
      </c>
      <c r="F20" s="5" t="s">
        <v>35</v>
      </c>
      <c r="G20" s="5" t="s">
        <v>83</v>
      </c>
      <c r="H20" s="5" t="s">
        <v>36</v>
      </c>
      <c r="I20" s="5" t="s">
        <v>37</v>
      </c>
      <c r="J20" s="5" t="s">
        <v>191</v>
      </c>
      <c r="K20" s="5" t="s">
        <v>182</v>
      </c>
      <c r="L20" s="5" t="s">
        <v>192</v>
      </c>
      <c r="M20" s="5" t="s">
        <v>38</v>
      </c>
      <c r="N20" s="5"/>
      <c r="O20" s="172" t="s">
        <v>178</v>
      </c>
      <c r="P20" s="173"/>
    </row>
    <row r="21" spans="1:16" ht="41.25" customHeight="1">
      <c r="A21" s="28"/>
      <c r="B21" s="28"/>
      <c r="C21" s="28"/>
      <c r="D21" s="28"/>
      <c r="E21" s="19"/>
      <c r="F21" s="81"/>
      <c r="G21" s="81"/>
      <c r="H21" s="81"/>
      <c r="I21" s="21"/>
      <c r="J21" s="21"/>
      <c r="K21" s="21"/>
      <c r="L21" s="20"/>
      <c r="M21" s="82"/>
      <c r="N21" s="82"/>
      <c r="O21" s="174">
        <f>SUM(F21:N21)</f>
        <v>0</v>
      </c>
      <c r="P21" s="175"/>
    </row>
    <row r="23" spans="1:16" ht="16.5">
      <c r="A23" s="147" t="s">
        <v>440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</row>
  </sheetData>
  <sheetProtection/>
  <mergeCells count="10">
    <mergeCell ref="A23:P23"/>
    <mergeCell ref="J1:P1"/>
    <mergeCell ref="A1:I1"/>
    <mergeCell ref="O20:P20"/>
    <mergeCell ref="O21:P21"/>
    <mergeCell ref="A2:B2"/>
    <mergeCell ref="C2:D2"/>
    <mergeCell ref="E2:E3"/>
    <mergeCell ref="G2:O2"/>
    <mergeCell ref="P2:P3"/>
  </mergeCells>
  <printOptions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selection activeCell="K13" sqref="K13"/>
    </sheetView>
  </sheetViews>
  <sheetFormatPr defaultColWidth="8.875" defaultRowHeight="16.5"/>
  <cols>
    <col min="1" max="1" width="13.875" style="72" customWidth="1"/>
    <col min="2" max="2" width="12.625" style="78" customWidth="1"/>
    <col min="3" max="3" width="42.375" style="72" customWidth="1"/>
    <col min="4" max="4" width="14.875" style="72" customWidth="1"/>
    <col min="5" max="5" width="13.625" style="78" customWidth="1"/>
    <col min="6" max="6" width="12.625" style="72" customWidth="1"/>
    <col min="7" max="7" width="13.25390625" style="78" customWidth="1"/>
    <col min="8" max="8" width="11.75390625" style="72" customWidth="1"/>
    <col min="9" max="16384" width="8.875" style="72" customWidth="1"/>
  </cols>
  <sheetData>
    <row r="1" spans="1:8" ht="25.5">
      <c r="A1" s="178" t="str">
        <f>'07結算'!A1:C1</f>
        <v>   嘉義縣梅山鄉仁和國民小學</v>
      </c>
      <c r="B1" s="178"/>
      <c r="C1" s="178"/>
      <c r="D1" s="177" t="s">
        <v>403</v>
      </c>
      <c r="E1" s="177"/>
      <c r="F1" s="177"/>
      <c r="G1" s="177"/>
      <c r="H1" s="177"/>
    </row>
    <row r="2" spans="1:8" ht="25.5" customHeight="1">
      <c r="A2" s="176" t="s">
        <v>69</v>
      </c>
      <c r="B2" s="176"/>
      <c r="C2" s="176"/>
      <c r="D2" s="176" t="s">
        <v>70</v>
      </c>
      <c r="E2" s="176"/>
      <c r="F2" s="176"/>
      <c r="G2" s="176" t="s">
        <v>71</v>
      </c>
      <c r="H2" s="176"/>
    </row>
    <row r="3" spans="1:8" ht="25.5" customHeight="1">
      <c r="A3" s="4" t="s">
        <v>72</v>
      </c>
      <c r="B3" s="73" t="s">
        <v>73</v>
      </c>
      <c r="C3" s="4" t="s">
        <v>74</v>
      </c>
      <c r="D3" s="4" t="s">
        <v>75</v>
      </c>
      <c r="E3" s="73" t="s">
        <v>76</v>
      </c>
      <c r="F3" s="4" t="s">
        <v>77</v>
      </c>
      <c r="G3" s="73" t="s">
        <v>76</v>
      </c>
      <c r="H3" s="4" t="s">
        <v>77</v>
      </c>
    </row>
    <row r="4" spans="1:8" ht="25.5" customHeight="1">
      <c r="A4" s="4" t="s">
        <v>78</v>
      </c>
      <c r="B4" s="74">
        <f>'08分類帳'!P4</f>
        <v>119784</v>
      </c>
      <c r="C4" s="179" t="s">
        <v>79</v>
      </c>
      <c r="D4" s="4" t="s">
        <v>80</v>
      </c>
      <c r="E4" s="74">
        <f>'08分類帳'!G17</f>
        <v>0</v>
      </c>
      <c r="F4" s="75"/>
      <c r="G4" s="74">
        <f>'08分類帳'!G18</f>
        <v>0</v>
      </c>
      <c r="H4" s="75">
        <f>G4/(G13-G8)</f>
        <v>0</v>
      </c>
    </row>
    <row r="5" spans="1:8" ht="25.5" customHeight="1">
      <c r="A5" s="4" t="s">
        <v>81</v>
      </c>
      <c r="B5" s="74">
        <f>'08分類帳'!F21</f>
        <v>0</v>
      </c>
      <c r="C5" s="180"/>
      <c r="D5" s="4" t="s">
        <v>82</v>
      </c>
      <c r="E5" s="74">
        <f>'08分類帳'!H17</f>
        <v>0</v>
      </c>
      <c r="F5" s="75"/>
      <c r="G5" s="74">
        <f>'08分類帳'!H18</f>
        <v>0</v>
      </c>
      <c r="H5" s="75">
        <f>G5/(G13-G8)</f>
        <v>0</v>
      </c>
    </row>
    <row r="6" spans="1:8" ht="29.25" customHeight="1">
      <c r="A6" s="5" t="s">
        <v>83</v>
      </c>
      <c r="B6" s="74">
        <f>'08分類帳'!G21</f>
        <v>0</v>
      </c>
      <c r="C6" s="180"/>
      <c r="D6" s="4" t="s">
        <v>84</v>
      </c>
      <c r="E6" s="74">
        <f>'08分類帳'!I17</f>
        <v>0</v>
      </c>
      <c r="F6" s="75"/>
      <c r="G6" s="74">
        <f>'08分類帳'!I18</f>
        <v>0</v>
      </c>
      <c r="H6" s="75">
        <f>G6/(G13-G8)</f>
        <v>0</v>
      </c>
    </row>
    <row r="7" spans="1:8" ht="25.5" customHeight="1">
      <c r="A7" s="4" t="s">
        <v>85</v>
      </c>
      <c r="B7" s="74">
        <f>'08分類帳'!H21</f>
        <v>0</v>
      </c>
      <c r="C7" s="180"/>
      <c r="D7" s="4" t="s">
        <v>9</v>
      </c>
      <c r="E7" s="74">
        <f>'08分類帳'!J17</f>
        <v>0</v>
      </c>
      <c r="F7" s="75"/>
      <c r="G7" s="74">
        <f>'08分類帳'!J18</f>
        <v>0</v>
      </c>
      <c r="H7" s="75">
        <f>G7/(G13-G8)</f>
        <v>0</v>
      </c>
    </row>
    <row r="8" spans="1:8" ht="25.5" customHeight="1">
      <c r="A8" s="4" t="s">
        <v>18</v>
      </c>
      <c r="B8" s="74">
        <f>'08分類帳'!I21</f>
        <v>0</v>
      </c>
      <c r="C8" s="180"/>
      <c r="D8" s="4" t="s">
        <v>17</v>
      </c>
      <c r="E8" s="74">
        <f>'08分類帳'!K17</f>
        <v>0</v>
      </c>
      <c r="F8" s="75"/>
      <c r="G8" s="74">
        <f>'08分類帳'!K18</f>
        <v>0</v>
      </c>
      <c r="H8" s="75"/>
    </row>
    <row r="9" spans="1:8" ht="32.25" customHeight="1">
      <c r="A9" s="84" t="s">
        <v>191</v>
      </c>
      <c r="B9" s="74">
        <f>'08分類帳'!J21</f>
        <v>0</v>
      </c>
      <c r="C9" s="180"/>
      <c r="D9" s="4" t="s">
        <v>86</v>
      </c>
      <c r="E9" s="74">
        <f>'08分類帳'!L17</f>
        <v>0</v>
      </c>
      <c r="F9" s="75"/>
      <c r="G9" s="74">
        <f>'08分類帳'!L18</f>
        <v>4068</v>
      </c>
      <c r="H9" s="75">
        <f>G9/(G13-G8)</f>
        <v>1</v>
      </c>
    </row>
    <row r="10" spans="1:8" ht="35.25" customHeight="1">
      <c r="A10" s="84" t="s">
        <v>181</v>
      </c>
      <c r="B10" s="74">
        <f>'08分類帳'!K21</f>
        <v>0</v>
      </c>
      <c r="C10" s="180"/>
      <c r="D10" s="4" t="s">
        <v>87</v>
      </c>
      <c r="E10" s="74">
        <f>'08分類帳'!M17</f>
        <v>0</v>
      </c>
      <c r="F10" s="75"/>
      <c r="G10" s="74">
        <f>'08分類帳'!M18</f>
        <v>0</v>
      </c>
      <c r="H10" s="75">
        <f>G10/(G13-G8)</f>
        <v>0</v>
      </c>
    </row>
    <row r="11" spans="1:8" ht="31.5" customHeight="1">
      <c r="A11" s="48" t="s">
        <v>192</v>
      </c>
      <c r="B11" s="74">
        <f>'08分類帳'!L21</f>
        <v>0</v>
      </c>
      <c r="C11" s="180"/>
      <c r="D11" s="4" t="s">
        <v>10</v>
      </c>
      <c r="E11" s="74">
        <f>'08分類帳'!N18</f>
        <v>0</v>
      </c>
      <c r="F11" s="75"/>
      <c r="G11" s="74">
        <f>'08分類帳'!N18</f>
        <v>0</v>
      </c>
      <c r="H11" s="75">
        <f>G11/(G13-G8)</f>
        <v>0</v>
      </c>
    </row>
    <row r="12" spans="1:8" ht="25.5" customHeight="1">
      <c r="A12" s="4" t="s">
        <v>156</v>
      </c>
      <c r="B12" s="74">
        <f>'08分類帳'!M21</f>
        <v>0</v>
      </c>
      <c r="C12" s="181" t="s">
        <v>88</v>
      </c>
      <c r="D12" s="48"/>
      <c r="E12" s="74"/>
      <c r="F12" s="75"/>
      <c r="G12" s="74"/>
      <c r="H12" s="75"/>
    </row>
    <row r="13" spans="1:8" ht="27" customHeight="1">
      <c r="A13" s="4"/>
      <c r="B13" s="74">
        <f>'08分類帳'!N21</f>
        <v>0</v>
      </c>
      <c r="C13" s="181"/>
      <c r="D13" s="4" t="s">
        <v>89</v>
      </c>
      <c r="E13" s="74">
        <f>SUM(E4:E12)</f>
        <v>0</v>
      </c>
      <c r="F13" s="75"/>
      <c r="G13" s="74">
        <f>SUM(G4:G12)</f>
        <v>4068</v>
      </c>
      <c r="H13" s="76">
        <f>(G13-G8)/(G13-G8)</f>
        <v>1</v>
      </c>
    </row>
    <row r="14" spans="1:8" ht="33" customHeight="1">
      <c r="A14" s="4" t="s">
        <v>90</v>
      </c>
      <c r="B14" s="74">
        <f>SUM(B5:B13)</f>
        <v>0</v>
      </c>
      <c r="C14" s="181"/>
      <c r="D14" s="4" t="s">
        <v>91</v>
      </c>
      <c r="E14" s="74">
        <v>119784</v>
      </c>
      <c r="F14" s="75"/>
      <c r="G14" s="74">
        <f>E14</f>
        <v>119784</v>
      </c>
      <c r="H14" s="80"/>
    </row>
    <row r="15" spans="1:8" ht="33" customHeight="1">
      <c r="A15" s="4" t="s">
        <v>11</v>
      </c>
      <c r="B15" s="74">
        <f>B14+B4</f>
        <v>119784</v>
      </c>
      <c r="C15" s="182"/>
      <c r="D15" s="4" t="s">
        <v>11</v>
      </c>
      <c r="E15" s="74">
        <v>119784</v>
      </c>
      <c r="F15" s="76"/>
      <c r="G15" s="74">
        <f>G13+G14</f>
        <v>123852</v>
      </c>
      <c r="H15" s="76">
        <f>SUM(H4:H11)</f>
        <v>1</v>
      </c>
    </row>
    <row r="16" spans="1:8" ht="66.75" customHeight="1">
      <c r="A16" s="4" t="s">
        <v>92</v>
      </c>
      <c r="B16" s="183" t="s">
        <v>93</v>
      </c>
      <c r="C16" s="183"/>
      <c r="D16" s="183"/>
      <c r="E16" s="183"/>
      <c r="F16" s="183"/>
      <c r="G16" s="183"/>
      <c r="H16" s="183"/>
    </row>
    <row r="17" spans="1:8" ht="27" customHeight="1">
      <c r="A17" s="147" t="s">
        <v>94</v>
      </c>
      <c r="B17" s="147"/>
      <c r="C17" s="147"/>
      <c r="D17" s="147"/>
      <c r="E17" s="147"/>
      <c r="F17" s="147"/>
      <c r="G17" s="147"/>
      <c r="H17" s="147"/>
    </row>
  </sheetData>
  <sheetProtection/>
  <mergeCells count="9">
    <mergeCell ref="B16:H16"/>
    <mergeCell ref="A17:H17"/>
    <mergeCell ref="A2:C2"/>
    <mergeCell ref="D2:F2"/>
    <mergeCell ref="G2:H2"/>
    <mergeCell ref="D1:H1"/>
    <mergeCell ref="A1:C1"/>
    <mergeCell ref="C4:C11"/>
    <mergeCell ref="C12:C15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75" zoomScaleNormal="75" zoomScalePageLayoutView="0" workbookViewId="0" topLeftCell="A1">
      <pane ySplit="3" topLeftCell="BM16" activePane="bottomLeft" state="frozen"/>
      <selection pane="topLeft" activeCell="A1" sqref="A1"/>
      <selection pane="bottomLeft" activeCell="G23" sqref="G23"/>
    </sheetView>
  </sheetViews>
  <sheetFormatPr defaultColWidth="8.875" defaultRowHeight="16.5"/>
  <cols>
    <col min="1" max="1" width="2.75390625" style="22" customWidth="1"/>
    <col min="2" max="2" width="3.375" style="22" customWidth="1"/>
    <col min="3" max="3" width="2.50390625" style="22" customWidth="1"/>
    <col min="4" max="4" width="4.00390625" style="22" customWidth="1"/>
    <col min="5" max="5" width="19.25390625" style="102" customWidth="1"/>
    <col min="6" max="6" width="9.75390625" style="22" customWidth="1"/>
    <col min="7" max="7" width="9.125" style="22" customWidth="1"/>
    <col min="8" max="8" width="10.125" style="22" customWidth="1"/>
    <col min="9" max="9" width="8.75390625" style="22" customWidth="1"/>
    <col min="10" max="10" width="8.625" style="22" customWidth="1"/>
    <col min="11" max="12" width="9.25390625" style="22" customWidth="1"/>
    <col min="13" max="13" width="9.625" style="22" customWidth="1"/>
    <col min="14" max="14" width="8.625" style="22" customWidth="1"/>
    <col min="15" max="15" width="11.375" style="22" customWidth="1"/>
    <col min="16" max="16" width="11.00390625" style="22" customWidth="1"/>
    <col min="17" max="16384" width="8.875" style="22" customWidth="1"/>
  </cols>
  <sheetData>
    <row r="1" spans="1:16" ht="33" customHeight="1">
      <c r="A1" s="170" t="str">
        <f>'[1]08分類帳'!A1:I1</f>
        <v>嘉義縣梅山鄉仁和國民小學</v>
      </c>
      <c r="B1" s="171"/>
      <c r="C1" s="171"/>
      <c r="D1" s="171"/>
      <c r="E1" s="171"/>
      <c r="F1" s="171"/>
      <c r="G1" s="171"/>
      <c r="H1" s="171"/>
      <c r="I1" s="171"/>
      <c r="J1" s="149" t="s">
        <v>409</v>
      </c>
      <c r="K1" s="149"/>
      <c r="L1" s="149"/>
      <c r="M1" s="149"/>
      <c r="N1" s="149"/>
      <c r="O1" s="149"/>
      <c r="P1" s="150"/>
    </row>
    <row r="2" spans="1:16" s="23" customFormat="1" ht="16.5">
      <c r="A2" s="185" t="s">
        <v>207</v>
      </c>
      <c r="B2" s="186"/>
      <c r="C2" s="185" t="s">
        <v>4</v>
      </c>
      <c r="D2" s="186"/>
      <c r="E2" s="188" t="s">
        <v>12</v>
      </c>
      <c r="F2" s="4" t="s">
        <v>5</v>
      </c>
      <c r="G2" s="185" t="s">
        <v>42</v>
      </c>
      <c r="H2" s="187"/>
      <c r="I2" s="187"/>
      <c r="J2" s="187"/>
      <c r="K2" s="187"/>
      <c r="L2" s="187"/>
      <c r="M2" s="187"/>
      <c r="N2" s="187"/>
      <c r="O2" s="186"/>
      <c r="P2" s="151" t="s">
        <v>16</v>
      </c>
    </row>
    <row r="3" spans="1:16" s="23" customFormat="1" ht="33">
      <c r="A3" s="4" t="s">
        <v>0</v>
      </c>
      <c r="B3" s="4" t="s">
        <v>1</v>
      </c>
      <c r="C3" s="4" t="s">
        <v>2</v>
      </c>
      <c r="D3" s="4" t="s">
        <v>3</v>
      </c>
      <c r="E3" s="189"/>
      <c r="F3" s="4" t="s">
        <v>6</v>
      </c>
      <c r="G3" s="4" t="s">
        <v>7</v>
      </c>
      <c r="H3" s="4" t="s">
        <v>34</v>
      </c>
      <c r="I3" s="4" t="s">
        <v>8</v>
      </c>
      <c r="J3" s="4" t="s">
        <v>9</v>
      </c>
      <c r="K3" s="4" t="s">
        <v>17</v>
      </c>
      <c r="L3" s="48" t="s">
        <v>20</v>
      </c>
      <c r="M3" s="48" t="s">
        <v>19</v>
      </c>
      <c r="N3" s="4" t="s">
        <v>10</v>
      </c>
      <c r="O3" s="4" t="s">
        <v>11</v>
      </c>
      <c r="P3" s="184"/>
    </row>
    <row r="4" spans="1:16" s="23" customFormat="1" ht="24.75" customHeight="1">
      <c r="A4" s="29">
        <v>7</v>
      </c>
      <c r="B4" s="29">
        <v>1</v>
      </c>
      <c r="C4" s="29"/>
      <c r="D4" s="29"/>
      <c r="E4" s="136" t="s">
        <v>201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>
        <v>119784</v>
      </c>
    </row>
    <row r="5" spans="1:16" s="24" customFormat="1" ht="55.5" customHeight="1">
      <c r="A5" s="29">
        <v>9</v>
      </c>
      <c r="B5" s="29">
        <v>11</v>
      </c>
      <c r="C5" s="29" t="s">
        <v>14</v>
      </c>
      <c r="D5" s="137">
        <v>1</v>
      </c>
      <c r="E5" s="136" t="s">
        <v>410</v>
      </c>
      <c r="F5" s="138">
        <v>19500</v>
      </c>
      <c r="G5" s="15"/>
      <c r="H5" s="15"/>
      <c r="I5" s="15"/>
      <c r="J5" s="15"/>
      <c r="K5" s="15"/>
      <c r="L5" s="15"/>
      <c r="M5" s="15"/>
      <c r="N5" s="15"/>
      <c r="O5" s="15">
        <f>SUM(G5:N5)</f>
        <v>0</v>
      </c>
      <c r="P5" s="15">
        <f>P4+F5-O5</f>
        <v>139284</v>
      </c>
    </row>
    <row r="6" spans="1:16" s="24" customFormat="1" ht="40.5" customHeight="1">
      <c r="A6" s="139">
        <v>9</v>
      </c>
      <c r="B6" s="139">
        <v>16</v>
      </c>
      <c r="C6" s="139" t="s">
        <v>14</v>
      </c>
      <c r="D6" s="139">
        <v>2</v>
      </c>
      <c r="E6" s="96" t="s">
        <v>411</v>
      </c>
      <c r="F6" s="15">
        <v>22530</v>
      </c>
      <c r="G6" s="15"/>
      <c r="H6" s="15"/>
      <c r="I6" s="15"/>
      <c r="J6" s="15"/>
      <c r="K6" s="15"/>
      <c r="L6" s="15"/>
      <c r="M6" s="15"/>
      <c r="N6" s="15"/>
      <c r="O6" s="15">
        <f>SUM(G6:N6)</f>
        <v>0</v>
      </c>
      <c r="P6" s="15">
        <f aca="true" t="shared" si="0" ref="P6:P19">P5+F6-O6</f>
        <v>161814</v>
      </c>
    </row>
    <row r="7" spans="1:16" s="24" customFormat="1" ht="69" customHeight="1">
      <c r="A7" s="139">
        <v>9</v>
      </c>
      <c r="B7" s="139">
        <v>23</v>
      </c>
      <c r="C7" s="139" t="s">
        <v>412</v>
      </c>
      <c r="D7" s="139">
        <v>3</v>
      </c>
      <c r="E7" s="96" t="s">
        <v>454</v>
      </c>
      <c r="F7" s="15">
        <v>13000</v>
      </c>
      <c r="G7" s="15"/>
      <c r="H7" s="15"/>
      <c r="I7" s="15"/>
      <c r="J7" s="15"/>
      <c r="K7" s="15"/>
      <c r="L7" s="15"/>
      <c r="M7" s="15"/>
      <c r="N7" s="15"/>
      <c r="O7" s="15">
        <f>SUM(G7:N7)</f>
        <v>0</v>
      </c>
      <c r="P7" s="15">
        <f t="shared" si="0"/>
        <v>174814</v>
      </c>
    </row>
    <row r="8" spans="1:16" s="24" customFormat="1" ht="31.5" customHeight="1">
      <c r="A8" s="139">
        <v>9</v>
      </c>
      <c r="B8" s="139">
        <v>30</v>
      </c>
      <c r="C8" s="113" t="s">
        <v>279</v>
      </c>
      <c r="D8" s="139">
        <v>1</v>
      </c>
      <c r="E8" s="16" t="s">
        <v>413</v>
      </c>
      <c r="F8" s="15"/>
      <c r="G8" s="15">
        <v>515</v>
      </c>
      <c r="H8" s="15"/>
      <c r="I8" s="15"/>
      <c r="J8" s="15"/>
      <c r="K8" s="15"/>
      <c r="L8" s="15"/>
      <c r="M8" s="15"/>
      <c r="N8" s="15"/>
      <c r="O8" s="15">
        <f>SUM(G8:N8)</f>
        <v>515</v>
      </c>
      <c r="P8" s="15">
        <f t="shared" si="0"/>
        <v>174299</v>
      </c>
    </row>
    <row r="9" spans="1:16" s="24" customFormat="1" ht="41.25" customHeight="1">
      <c r="A9" s="139">
        <v>9</v>
      </c>
      <c r="B9" s="139">
        <v>30</v>
      </c>
      <c r="C9" s="139" t="s">
        <v>15</v>
      </c>
      <c r="D9" s="139">
        <v>2</v>
      </c>
      <c r="E9" s="136" t="s">
        <v>414</v>
      </c>
      <c r="F9" s="15"/>
      <c r="G9" s="15"/>
      <c r="H9" s="15"/>
      <c r="I9" s="15"/>
      <c r="J9" s="15"/>
      <c r="K9" s="15"/>
      <c r="L9" s="15"/>
      <c r="M9" s="15"/>
      <c r="N9" s="15">
        <v>600</v>
      </c>
      <c r="O9" s="15">
        <f>SUM(G9:N9)</f>
        <v>600</v>
      </c>
      <c r="P9" s="15">
        <f t="shared" si="0"/>
        <v>173699</v>
      </c>
    </row>
    <row r="10" spans="1:16" s="24" customFormat="1" ht="35.25" customHeight="1">
      <c r="A10" s="139">
        <v>9</v>
      </c>
      <c r="B10" s="139">
        <v>30</v>
      </c>
      <c r="C10" s="139" t="s">
        <v>279</v>
      </c>
      <c r="D10" s="139">
        <v>3</v>
      </c>
      <c r="E10" s="136" t="s">
        <v>415</v>
      </c>
      <c r="F10" s="15"/>
      <c r="G10" s="15"/>
      <c r="H10" s="15"/>
      <c r="I10" s="15"/>
      <c r="J10" s="15"/>
      <c r="K10" s="15"/>
      <c r="L10" s="15"/>
      <c r="M10" s="15"/>
      <c r="N10" s="15">
        <v>1260</v>
      </c>
      <c r="O10" s="15">
        <v>1260</v>
      </c>
      <c r="P10" s="15">
        <f t="shared" si="0"/>
        <v>172439</v>
      </c>
    </row>
    <row r="11" spans="1:16" s="24" customFormat="1" ht="32.25" customHeight="1">
      <c r="A11" s="29">
        <v>9</v>
      </c>
      <c r="B11" s="29">
        <v>30</v>
      </c>
      <c r="C11" s="29" t="s">
        <v>279</v>
      </c>
      <c r="D11" s="139">
        <v>4</v>
      </c>
      <c r="E11" s="136" t="s">
        <v>416</v>
      </c>
      <c r="F11" s="138"/>
      <c r="G11" s="15">
        <v>129</v>
      </c>
      <c r="H11" s="15"/>
      <c r="I11" s="15"/>
      <c r="J11" s="15"/>
      <c r="K11" s="15"/>
      <c r="L11" s="15"/>
      <c r="M11" s="15"/>
      <c r="N11" s="15">
        <v>165</v>
      </c>
      <c r="O11" s="15">
        <f>SUM(G11:N11)</f>
        <v>294</v>
      </c>
      <c r="P11" s="15">
        <f t="shared" si="0"/>
        <v>172145</v>
      </c>
    </row>
    <row r="12" spans="1:16" s="24" customFormat="1" ht="42.75" customHeight="1">
      <c r="A12" s="29">
        <v>9</v>
      </c>
      <c r="B12" s="29">
        <v>30</v>
      </c>
      <c r="C12" s="29" t="s">
        <v>291</v>
      </c>
      <c r="D12" s="139">
        <v>5</v>
      </c>
      <c r="E12" s="136" t="s">
        <v>417</v>
      </c>
      <c r="F12" s="138"/>
      <c r="G12" s="15"/>
      <c r="H12" s="15">
        <v>7405</v>
      </c>
      <c r="I12" s="15"/>
      <c r="J12" s="15"/>
      <c r="K12" s="15"/>
      <c r="L12" s="15"/>
      <c r="M12" s="15"/>
      <c r="N12" s="15"/>
      <c r="O12" s="15">
        <f>SUM(G12:N12)</f>
        <v>7405</v>
      </c>
      <c r="P12" s="15">
        <f t="shared" si="0"/>
        <v>164740</v>
      </c>
    </row>
    <row r="13" spans="1:16" s="24" customFormat="1" ht="38.25" customHeight="1">
      <c r="A13" s="29">
        <v>9</v>
      </c>
      <c r="B13" s="29">
        <v>30</v>
      </c>
      <c r="C13" s="29" t="s">
        <v>15</v>
      </c>
      <c r="D13" s="139">
        <v>6</v>
      </c>
      <c r="E13" s="136" t="s">
        <v>418</v>
      </c>
      <c r="F13" s="138"/>
      <c r="G13" s="15"/>
      <c r="H13" s="15">
        <v>5062</v>
      </c>
      <c r="I13" s="15"/>
      <c r="J13" s="15"/>
      <c r="K13" s="15"/>
      <c r="L13" s="15"/>
      <c r="M13" s="15"/>
      <c r="N13" s="15"/>
      <c r="O13" s="15">
        <f>SUM(G13:N13)</f>
        <v>5062</v>
      </c>
      <c r="P13" s="15">
        <f t="shared" si="0"/>
        <v>159678</v>
      </c>
    </row>
    <row r="14" spans="1:16" s="24" customFormat="1" ht="36" customHeight="1">
      <c r="A14" s="29">
        <v>9</v>
      </c>
      <c r="B14" s="29">
        <v>30</v>
      </c>
      <c r="C14" s="29" t="s">
        <v>15</v>
      </c>
      <c r="D14" s="139">
        <v>7</v>
      </c>
      <c r="E14" s="136" t="s">
        <v>419</v>
      </c>
      <c r="F14" s="138"/>
      <c r="G14" s="15"/>
      <c r="H14" s="15">
        <v>4673</v>
      </c>
      <c r="I14" s="15"/>
      <c r="J14" s="15"/>
      <c r="K14" s="15"/>
      <c r="L14" s="15"/>
      <c r="M14" s="15"/>
      <c r="N14" s="15"/>
      <c r="O14" s="15">
        <f>SUM(G14:N14)</f>
        <v>4673</v>
      </c>
      <c r="P14" s="15">
        <f t="shared" si="0"/>
        <v>155005</v>
      </c>
    </row>
    <row r="15" spans="1:16" s="24" customFormat="1" ht="35.25" customHeight="1">
      <c r="A15" s="29">
        <v>9</v>
      </c>
      <c r="B15" s="29">
        <v>30</v>
      </c>
      <c r="C15" s="29" t="s">
        <v>291</v>
      </c>
      <c r="D15" s="139">
        <v>8</v>
      </c>
      <c r="E15" s="136" t="s">
        <v>420</v>
      </c>
      <c r="F15" s="15"/>
      <c r="G15" s="15"/>
      <c r="H15" s="15">
        <v>3583</v>
      </c>
      <c r="I15" s="15"/>
      <c r="J15" s="15"/>
      <c r="K15" s="15"/>
      <c r="L15" s="15"/>
      <c r="M15" s="15"/>
      <c r="N15" s="15"/>
      <c r="O15" s="15">
        <f>SUM(G15:N15)</f>
        <v>3583</v>
      </c>
      <c r="P15" s="15">
        <f t="shared" si="0"/>
        <v>151422</v>
      </c>
    </row>
    <row r="16" spans="1:16" s="24" customFormat="1" ht="39.75" customHeight="1">
      <c r="A16" s="29">
        <v>9</v>
      </c>
      <c r="B16" s="29">
        <v>30</v>
      </c>
      <c r="C16" s="29" t="s">
        <v>279</v>
      </c>
      <c r="D16" s="139">
        <v>9</v>
      </c>
      <c r="E16" s="136" t="s">
        <v>421</v>
      </c>
      <c r="F16" s="15"/>
      <c r="G16" s="15"/>
      <c r="H16" s="15"/>
      <c r="I16" s="15">
        <v>820</v>
      </c>
      <c r="J16" s="15">
        <v>1460</v>
      </c>
      <c r="K16" s="15"/>
      <c r="L16" s="15"/>
      <c r="M16" s="15"/>
      <c r="N16" s="15"/>
      <c r="O16" s="15">
        <v>2280</v>
      </c>
      <c r="P16" s="15">
        <f t="shared" si="0"/>
        <v>149142</v>
      </c>
    </row>
    <row r="17" spans="1:16" s="24" customFormat="1" ht="42" customHeight="1">
      <c r="A17" s="29">
        <v>9</v>
      </c>
      <c r="B17" s="29">
        <v>30</v>
      </c>
      <c r="C17" s="29" t="s">
        <v>279</v>
      </c>
      <c r="D17" s="139">
        <v>10</v>
      </c>
      <c r="E17" s="136" t="s">
        <v>422</v>
      </c>
      <c r="F17" s="15"/>
      <c r="G17" s="15"/>
      <c r="H17" s="15"/>
      <c r="I17" s="15"/>
      <c r="J17" s="15"/>
      <c r="K17" s="15"/>
      <c r="L17" s="15">
        <v>4410</v>
      </c>
      <c r="M17" s="15"/>
      <c r="N17" s="15"/>
      <c r="O17" s="15">
        <f>SUM(G17:N17)</f>
        <v>4410</v>
      </c>
      <c r="P17" s="15">
        <f t="shared" si="0"/>
        <v>144732</v>
      </c>
    </row>
    <row r="18" spans="1:16" s="24" customFormat="1" ht="39.75" customHeight="1">
      <c r="A18" s="29">
        <v>9</v>
      </c>
      <c r="B18" s="29">
        <v>30</v>
      </c>
      <c r="C18" s="29" t="s">
        <v>15</v>
      </c>
      <c r="D18" s="139">
        <v>11</v>
      </c>
      <c r="E18" s="136" t="s">
        <v>423</v>
      </c>
      <c r="F18" s="15"/>
      <c r="G18" s="15"/>
      <c r="H18" s="15"/>
      <c r="I18" s="15"/>
      <c r="J18" s="15"/>
      <c r="K18" s="15">
        <v>15719</v>
      </c>
      <c r="L18" s="15"/>
      <c r="M18" s="15"/>
      <c r="N18" s="15"/>
      <c r="O18" s="15">
        <f>SUM(G18:N18)</f>
        <v>15719</v>
      </c>
      <c r="P18" s="15">
        <f t="shared" si="0"/>
        <v>129013</v>
      </c>
    </row>
    <row r="19" spans="1:16" s="24" customFormat="1" ht="70.5" customHeight="1">
      <c r="A19" s="29">
        <v>9</v>
      </c>
      <c r="B19" s="29">
        <v>30</v>
      </c>
      <c r="C19" s="29" t="s">
        <v>279</v>
      </c>
      <c r="D19" s="139">
        <v>11</v>
      </c>
      <c r="E19" s="136" t="s">
        <v>424</v>
      </c>
      <c r="F19" s="15"/>
      <c r="G19" s="15"/>
      <c r="H19" s="15"/>
      <c r="I19" s="15"/>
      <c r="J19" s="15"/>
      <c r="K19" s="15">
        <v>1250</v>
      </c>
      <c r="L19" s="15"/>
      <c r="M19" s="15"/>
      <c r="N19" s="15"/>
      <c r="O19" s="15">
        <v>1250</v>
      </c>
      <c r="P19" s="15">
        <f t="shared" si="0"/>
        <v>127763</v>
      </c>
    </row>
    <row r="20" spans="1:16" s="24" customFormat="1" ht="23.25" customHeight="1">
      <c r="A20" s="2"/>
      <c r="B20" s="2"/>
      <c r="C20" s="1"/>
      <c r="D20" s="29"/>
      <c r="E20" s="96" t="s">
        <v>425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s="25" customFormat="1" ht="19.5" customHeight="1">
      <c r="A21" s="26"/>
      <c r="B21" s="26"/>
      <c r="C21" s="27"/>
      <c r="D21" s="1"/>
      <c r="E21" s="140" t="s">
        <v>426</v>
      </c>
      <c r="F21" s="141">
        <f>SUM(F5:F20)</f>
        <v>55030</v>
      </c>
      <c r="G21" s="141">
        <f>SUM(G5:G20)</f>
        <v>644</v>
      </c>
      <c r="H21" s="141">
        <f>SUM(H5:H20)</f>
        <v>20723</v>
      </c>
      <c r="I21" s="141">
        <f>SUM(I5:I20)</f>
        <v>820</v>
      </c>
      <c r="J21" s="141">
        <f>SUM(J5:J20)</f>
        <v>1460</v>
      </c>
      <c r="K21" s="141">
        <f>SUM(K4:K20)</f>
        <v>16969</v>
      </c>
      <c r="L21" s="141">
        <f>SUM(L5:L20)</f>
        <v>4410</v>
      </c>
      <c r="M21" s="141">
        <f>SUM(M5:M20)</f>
        <v>0</v>
      </c>
      <c r="N21" s="141">
        <f>SUM(N5:N20)</f>
        <v>2025</v>
      </c>
      <c r="O21" s="141">
        <f>SUM(G21:N21)</f>
        <v>47051</v>
      </c>
      <c r="P21" s="15">
        <f>F21-O21</f>
        <v>7979</v>
      </c>
    </row>
    <row r="22" spans="1:16" s="25" customFormat="1" ht="19.5" customHeight="1">
      <c r="A22" s="26"/>
      <c r="B22" s="26"/>
      <c r="C22" s="27"/>
      <c r="D22" s="1"/>
      <c r="E22" s="140" t="s">
        <v>427</v>
      </c>
      <c r="F22" s="141">
        <v>178882</v>
      </c>
      <c r="G22" s="141">
        <f>G21+'[1]08分類帳'!G18</f>
        <v>644</v>
      </c>
      <c r="H22" s="141">
        <f>H21+'[1]08分類帳'!H18</f>
        <v>20723</v>
      </c>
      <c r="I22" s="141">
        <f>I21+'[1]08分類帳'!I18</f>
        <v>820</v>
      </c>
      <c r="J22" s="141">
        <f>J21+'[1]08分類帳'!J18</f>
        <v>1460</v>
      </c>
      <c r="K22" s="141">
        <v>16969</v>
      </c>
      <c r="L22" s="141">
        <v>8478</v>
      </c>
      <c r="M22" s="141">
        <f>M21+'[1]08分類帳'!M18</f>
        <v>0</v>
      </c>
      <c r="N22" s="141">
        <f>N21+'[1]08分類帳'!N18</f>
        <v>2025</v>
      </c>
      <c r="O22" s="141">
        <f>SUM(G22:N22)</f>
        <v>51119</v>
      </c>
      <c r="P22" s="15">
        <f>F22-O22</f>
        <v>127763</v>
      </c>
    </row>
    <row r="23" spans="1:16" ht="16.5" customHeight="1">
      <c r="A23" s="30"/>
      <c r="B23" s="31"/>
      <c r="C23" s="31"/>
      <c r="D23" s="14"/>
      <c r="E23" s="142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4"/>
    </row>
    <row r="24" spans="1:16" s="23" customFormat="1" ht="66" customHeight="1">
      <c r="A24" s="29"/>
      <c r="B24" s="29"/>
      <c r="C24" s="29"/>
      <c r="D24" s="14"/>
      <c r="E24" s="48" t="s">
        <v>428</v>
      </c>
      <c r="F24" s="48" t="s">
        <v>429</v>
      </c>
      <c r="G24" s="48" t="s">
        <v>430</v>
      </c>
      <c r="H24" s="48" t="s">
        <v>431</v>
      </c>
      <c r="I24" s="48" t="s">
        <v>432</v>
      </c>
      <c r="J24" s="48" t="s">
        <v>433</v>
      </c>
      <c r="K24" s="48" t="s">
        <v>434</v>
      </c>
      <c r="L24" s="48" t="s">
        <v>435</v>
      </c>
      <c r="M24" s="48" t="s">
        <v>436</v>
      </c>
      <c r="N24" s="48"/>
      <c r="O24" s="190" t="s">
        <v>437</v>
      </c>
      <c r="P24" s="191"/>
    </row>
    <row r="25" spans="1:16" ht="41.25" customHeight="1">
      <c r="A25" s="28"/>
      <c r="B25" s="28"/>
      <c r="C25" s="28"/>
      <c r="D25" s="31"/>
      <c r="E25" s="101"/>
      <c r="F25" s="95">
        <v>42030</v>
      </c>
      <c r="G25" s="95"/>
      <c r="H25" s="95"/>
      <c r="I25" s="19"/>
      <c r="J25" s="19"/>
      <c r="K25" s="19">
        <v>13000</v>
      </c>
      <c r="L25" s="95"/>
      <c r="M25" s="82"/>
      <c r="N25" s="82"/>
      <c r="O25" s="174">
        <f>SUM(F25:N25)</f>
        <v>55030</v>
      </c>
      <c r="P25" s="175"/>
    </row>
    <row r="26" spans="1:16" ht="33.75" customHeight="1">
      <c r="A26" s="148" t="s">
        <v>441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</row>
  </sheetData>
  <sheetProtection/>
  <mergeCells count="10">
    <mergeCell ref="A26:P26"/>
    <mergeCell ref="O25:P25"/>
    <mergeCell ref="J1:P1"/>
    <mergeCell ref="A1:I1"/>
    <mergeCell ref="P2:P3"/>
    <mergeCell ref="A2:B2"/>
    <mergeCell ref="C2:D2"/>
    <mergeCell ref="G2:O2"/>
    <mergeCell ref="E2:E3"/>
    <mergeCell ref="O24:P24"/>
  </mergeCells>
  <printOptions gridLines="1" horizontalCentered="1"/>
  <pageMargins left="0.35433070866141736" right="0.35433070866141736" top="0.5511811023622047" bottom="0.72" header="0.5118110236220472" footer="0.31496062992125984"/>
  <pageSetup horizontalDpi="600" verticalDpi="600" orientation="landscape" pageOrder="overThenDown" paperSize="9" r:id="rId1"/>
  <headerFooter alignWithMargins="0">
    <oddFooter>&amp;C第 &amp;P 頁，共 &amp;N 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B16" sqref="B16:H16"/>
    </sheetView>
  </sheetViews>
  <sheetFormatPr defaultColWidth="8.875" defaultRowHeight="16.5"/>
  <cols>
    <col min="1" max="1" width="13.875" style="72" customWidth="1"/>
    <col min="2" max="2" width="12.625" style="78" customWidth="1"/>
    <col min="3" max="3" width="42.25390625" style="72" customWidth="1"/>
    <col min="4" max="4" width="14.875" style="72" customWidth="1"/>
    <col min="5" max="5" width="13.625" style="78" customWidth="1"/>
    <col min="6" max="6" width="12.625" style="72" customWidth="1"/>
    <col min="7" max="7" width="13.25390625" style="78" customWidth="1"/>
    <col min="8" max="8" width="11.75390625" style="72" customWidth="1"/>
    <col min="9" max="16384" width="8.875" style="72" customWidth="1"/>
  </cols>
  <sheetData>
    <row r="1" spans="1:8" ht="25.5">
      <c r="A1" s="178" t="str">
        <f>'08結算'!A1:C1</f>
        <v>   嘉義縣梅山鄉仁和國民小學</v>
      </c>
      <c r="B1" s="178"/>
      <c r="C1" s="178"/>
      <c r="D1" s="177" t="s">
        <v>402</v>
      </c>
      <c r="E1" s="177"/>
      <c r="F1" s="177"/>
      <c r="G1" s="177"/>
      <c r="H1" s="177"/>
    </row>
    <row r="2" spans="1:8" ht="25.5" customHeight="1">
      <c r="A2" s="176" t="s">
        <v>69</v>
      </c>
      <c r="B2" s="176"/>
      <c r="C2" s="176"/>
      <c r="D2" s="176" t="s">
        <v>70</v>
      </c>
      <c r="E2" s="176"/>
      <c r="F2" s="176"/>
      <c r="G2" s="176" t="s">
        <v>71</v>
      </c>
      <c r="H2" s="176"/>
    </row>
    <row r="3" spans="1:8" ht="25.5" customHeight="1">
      <c r="A3" s="4" t="s">
        <v>72</v>
      </c>
      <c r="B3" s="73" t="s">
        <v>73</v>
      </c>
      <c r="C3" s="4" t="s">
        <v>74</v>
      </c>
      <c r="D3" s="4" t="s">
        <v>75</v>
      </c>
      <c r="E3" s="73" t="s">
        <v>76</v>
      </c>
      <c r="F3" s="4" t="s">
        <v>77</v>
      </c>
      <c r="G3" s="73" t="s">
        <v>76</v>
      </c>
      <c r="H3" s="4" t="s">
        <v>77</v>
      </c>
    </row>
    <row r="4" spans="1:8" ht="25.5" customHeight="1">
      <c r="A4" s="4" t="s">
        <v>78</v>
      </c>
      <c r="B4" s="74">
        <v>119784</v>
      </c>
      <c r="C4" s="179" t="s">
        <v>453</v>
      </c>
      <c r="D4" s="4" t="s">
        <v>80</v>
      </c>
      <c r="E4" s="74">
        <v>644</v>
      </c>
      <c r="F4" s="75">
        <f>E4/E13</f>
        <v>0.013687275509553462</v>
      </c>
      <c r="G4" s="74">
        <f>'09分類帳'!G22</f>
        <v>644</v>
      </c>
      <c r="H4" s="75">
        <f>G4/G13</f>
        <v>0.012598055517517949</v>
      </c>
    </row>
    <row r="5" spans="1:8" ht="25.5" customHeight="1">
      <c r="A5" s="4" t="s">
        <v>81</v>
      </c>
      <c r="B5" s="74">
        <v>42030</v>
      </c>
      <c r="C5" s="180"/>
      <c r="D5" s="4" t="s">
        <v>82</v>
      </c>
      <c r="E5" s="74">
        <v>20723</v>
      </c>
      <c r="F5" s="75">
        <f>E5/E13</f>
        <v>0.4404369726467025</v>
      </c>
      <c r="G5" s="74">
        <f>'09分類帳'!H22</f>
        <v>20723</v>
      </c>
      <c r="H5" s="75">
        <f>G5/G13</f>
        <v>0.4053874293315597</v>
      </c>
    </row>
    <row r="6" spans="1:8" ht="29.25" customHeight="1">
      <c r="A6" s="5" t="s">
        <v>83</v>
      </c>
      <c r="B6" s="74"/>
      <c r="C6" s="180"/>
      <c r="D6" s="4" t="s">
        <v>84</v>
      </c>
      <c r="E6" s="74">
        <v>820</v>
      </c>
      <c r="F6" s="75">
        <f>E6/E15</f>
        <v>0.004690699829533104</v>
      </c>
      <c r="G6" s="74">
        <f>'09分類帳'!I22</f>
        <v>820</v>
      </c>
      <c r="H6" s="75">
        <f>G6/G13</f>
        <v>0.01604100236702596</v>
      </c>
    </row>
    <row r="7" spans="1:8" ht="25.5" customHeight="1">
      <c r="A7" s="4" t="s">
        <v>85</v>
      </c>
      <c r="B7" s="74"/>
      <c r="C7" s="180"/>
      <c r="D7" s="4" t="s">
        <v>9</v>
      </c>
      <c r="E7" s="74">
        <v>1460</v>
      </c>
      <c r="F7" s="75">
        <f>E7/E13</f>
        <v>0.0310301587638945</v>
      </c>
      <c r="G7" s="74">
        <f>'09分類帳'!J22</f>
        <v>1460</v>
      </c>
      <c r="H7" s="75">
        <f>G7/G13</f>
        <v>0.028560809092509635</v>
      </c>
    </row>
    <row r="8" spans="1:8" ht="25.5" customHeight="1">
      <c r="A8" s="4" t="s">
        <v>18</v>
      </c>
      <c r="B8" s="74"/>
      <c r="C8" s="180"/>
      <c r="D8" s="4" t="s">
        <v>17</v>
      </c>
      <c r="E8" s="74">
        <v>16969</v>
      </c>
      <c r="F8" s="75">
        <f>E8/E13</f>
        <v>0.36065120826337377</v>
      </c>
      <c r="G8" s="74">
        <f>'09分類帳'!K22</f>
        <v>16969</v>
      </c>
      <c r="H8" s="75">
        <f>G8/G13</f>
        <v>0.3319509380073945</v>
      </c>
    </row>
    <row r="9" spans="1:8" ht="32.25" customHeight="1">
      <c r="A9" s="84" t="s">
        <v>191</v>
      </c>
      <c r="B9" s="74"/>
      <c r="C9" s="180"/>
      <c r="D9" s="4" t="s">
        <v>86</v>
      </c>
      <c r="E9" s="74">
        <v>4410</v>
      </c>
      <c r="F9" s="75">
        <f>E9/E13</f>
        <v>0.09372808229368132</v>
      </c>
      <c r="G9" s="74">
        <f>'09分類帳'!L22</f>
        <v>8478</v>
      </c>
      <c r="H9" s="75">
        <f>G9/G13</f>
        <v>0.16584831471664155</v>
      </c>
    </row>
    <row r="10" spans="1:8" ht="35.25" customHeight="1">
      <c r="A10" s="84" t="s">
        <v>181</v>
      </c>
      <c r="B10" s="74">
        <v>13000</v>
      </c>
      <c r="C10" s="180"/>
      <c r="D10" s="4" t="s">
        <v>87</v>
      </c>
      <c r="E10" s="74">
        <v>0</v>
      </c>
      <c r="F10" s="75">
        <f>E10/E13</f>
        <v>0</v>
      </c>
      <c r="G10" s="74">
        <f>'09分類帳'!M22</f>
        <v>0</v>
      </c>
      <c r="H10" s="75">
        <f>G10/G13</f>
        <v>0</v>
      </c>
    </row>
    <row r="11" spans="1:10" ht="46.5" customHeight="1">
      <c r="A11" s="48" t="s">
        <v>192</v>
      </c>
      <c r="B11" s="74"/>
      <c r="C11" s="180"/>
      <c r="D11" s="4" t="s">
        <v>10</v>
      </c>
      <c r="E11" s="74">
        <v>2025</v>
      </c>
      <c r="F11" s="75">
        <f>E11/E13</f>
        <v>0.04303840513485367</v>
      </c>
      <c r="G11" s="74">
        <f>'09分類帳'!N22</f>
        <v>2025</v>
      </c>
      <c r="H11" s="75">
        <f>G11/G13</f>
        <v>0.039613450967350694</v>
      </c>
      <c r="J11" s="146"/>
    </row>
    <row r="12" spans="1:8" ht="25.5" customHeight="1">
      <c r="A12" s="4" t="s">
        <v>156</v>
      </c>
      <c r="B12" s="74"/>
      <c r="C12" s="181" t="s">
        <v>210</v>
      </c>
      <c r="D12" s="48"/>
      <c r="E12" s="74"/>
      <c r="F12" s="75"/>
      <c r="G12" s="74"/>
      <c r="H12" s="75"/>
    </row>
    <row r="13" spans="1:8" ht="30" customHeight="1">
      <c r="A13" s="4"/>
      <c r="B13" s="74"/>
      <c r="C13" s="181"/>
      <c r="D13" s="4" t="s">
        <v>89</v>
      </c>
      <c r="E13" s="74">
        <f>SUM(E4:E12)</f>
        <v>47051</v>
      </c>
      <c r="F13" s="75">
        <f>(E13-E8)/(E13-E8)</f>
        <v>1</v>
      </c>
      <c r="G13" s="74">
        <f>SUM(G4:G12)</f>
        <v>51119</v>
      </c>
      <c r="H13" s="76">
        <f>SUM(H4:H11)</f>
        <v>0.9999999999999999</v>
      </c>
    </row>
    <row r="14" spans="1:8" ht="35.25" customHeight="1">
      <c r="A14" s="4" t="s">
        <v>90</v>
      </c>
      <c r="B14" s="74">
        <f>SUM(B5:B13)</f>
        <v>55030</v>
      </c>
      <c r="C14" s="181"/>
      <c r="D14" s="4" t="s">
        <v>91</v>
      </c>
      <c r="E14" s="74">
        <f>B15-E13</f>
        <v>127763</v>
      </c>
      <c r="F14" s="75"/>
      <c r="G14" s="74">
        <f>E14</f>
        <v>127763</v>
      </c>
      <c r="H14" s="76"/>
    </row>
    <row r="15" spans="1:8" ht="33" customHeight="1">
      <c r="A15" s="4" t="s">
        <v>11</v>
      </c>
      <c r="B15" s="74">
        <f>SUM(B4:B13)</f>
        <v>174814</v>
      </c>
      <c r="C15" s="182"/>
      <c r="D15" s="4" t="s">
        <v>11</v>
      </c>
      <c r="E15" s="74">
        <f>E13+E14</f>
        <v>174814</v>
      </c>
      <c r="F15" s="76">
        <f>SUM(F4:F11)</f>
        <v>0.9872628024415924</v>
      </c>
      <c r="G15" s="74">
        <f>G13+G14</f>
        <v>178882</v>
      </c>
      <c r="H15" s="76">
        <f>H13+H14</f>
        <v>0.9999999999999999</v>
      </c>
    </row>
    <row r="16" spans="1:8" ht="66.75" customHeight="1">
      <c r="A16" s="4" t="s">
        <v>92</v>
      </c>
      <c r="B16" s="183" t="s">
        <v>439</v>
      </c>
      <c r="C16" s="183"/>
      <c r="D16" s="183"/>
      <c r="E16" s="183"/>
      <c r="F16" s="183"/>
      <c r="G16" s="183"/>
      <c r="H16" s="183"/>
    </row>
    <row r="17" spans="1:8" ht="27" customHeight="1">
      <c r="A17" s="147" t="s">
        <v>94</v>
      </c>
      <c r="B17" s="147"/>
      <c r="C17" s="147"/>
      <c r="D17" s="147"/>
      <c r="E17" s="147"/>
      <c r="F17" s="147"/>
      <c r="G17" s="147"/>
      <c r="H17" s="147"/>
    </row>
  </sheetData>
  <sheetProtection/>
  <mergeCells count="9">
    <mergeCell ref="D1:H1"/>
    <mergeCell ref="A1:C1"/>
    <mergeCell ref="B16:H16"/>
    <mergeCell ref="A17:H17"/>
    <mergeCell ref="C12:C15"/>
    <mergeCell ref="C4:C11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118110236220472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2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H12" sqref="H12"/>
    </sheetView>
  </sheetViews>
  <sheetFormatPr defaultColWidth="8.875" defaultRowHeight="16.5"/>
  <cols>
    <col min="1" max="2" width="2.75390625" style="0" customWidth="1"/>
    <col min="3" max="3" width="2.50390625" style="0" customWidth="1"/>
    <col min="4" max="4" width="4.875" style="33" customWidth="1"/>
    <col min="5" max="5" width="25.75390625" style="118" customWidth="1"/>
    <col min="6" max="6" width="10.875" style="0" customWidth="1"/>
    <col min="7" max="7" width="8.75390625" style="0" customWidth="1"/>
    <col min="8" max="8" width="10.125" style="0" customWidth="1"/>
    <col min="9" max="9" width="9.125" style="0" customWidth="1"/>
    <col min="10" max="11" width="8.50390625" style="0" customWidth="1"/>
    <col min="12" max="12" width="9.125" style="0" customWidth="1"/>
    <col min="13" max="13" width="9.00390625" style="0" customWidth="1"/>
    <col min="14" max="14" width="8.75390625" style="0" customWidth="1"/>
    <col min="15" max="15" width="9.875" style="0" customWidth="1"/>
    <col min="16" max="16" width="10.50390625" style="0" customWidth="1"/>
    <col min="17" max="16384" width="8.875" style="22" customWidth="1"/>
  </cols>
  <sheetData>
    <row r="1" spans="1:16" ht="33" customHeight="1">
      <c r="A1" s="170" t="str">
        <f>'09分類帳'!A1:I1</f>
        <v>嘉義縣梅山鄉仁和國民小學</v>
      </c>
      <c r="B1" s="171"/>
      <c r="C1" s="171"/>
      <c r="D1" s="171"/>
      <c r="E1" s="171"/>
      <c r="F1" s="171"/>
      <c r="G1" s="171"/>
      <c r="H1" s="171"/>
      <c r="I1" s="171"/>
      <c r="J1" s="168" t="s">
        <v>442</v>
      </c>
      <c r="K1" s="168"/>
      <c r="L1" s="168"/>
      <c r="M1" s="168"/>
      <c r="N1" s="168"/>
      <c r="O1" s="168"/>
      <c r="P1" s="169"/>
    </row>
    <row r="2" spans="1:16" s="23" customFormat="1" ht="16.5">
      <c r="A2" s="176" t="s">
        <v>265</v>
      </c>
      <c r="B2" s="176"/>
      <c r="C2" s="176" t="s">
        <v>4</v>
      </c>
      <c r="D2" s="176"/>
      <c r="E2" s="195" t="s">
        <v>12</v>
      </c>
      <c r="F2" s="4" t="s">
        <v>5</v>
      </c>
      <c r="G2" s="176" t="s">
        <v>188</v>
      </c>
      <c r="H2" s="176"/>
      <c r="I2" s="176"/>
      <c r="J2" s="176"/>
      <c r="K2" s="176"/>
      <c r="L2" s="176"/>
      <c r="M2" s="176"/>
      <c r="N2" s="176"/>
      <c r="O2" s="176"/>
      <c r="P2" s="176" t="s">
        <v>16</v>
      </c>
    </row>
    <row r="3" spans="1:16" s="23" customFormat="1" ht="28.5">
      <c r="A3" s="4" t="s">
        <v>0</v>
      </c>
      <c r="B3" s="4" t="s">
        <v>1</v>
      </c>
      <c r="C3" s="4" t="s">
        <v>2</v>
      </c>
      <c r="D3" s="4" t="s">
        <v>3</v>
      </c>
      <c r="E3" s="195"/>
      <c r="F3" s="4" t="s">
        <v>6</v>
      </c>
      <c r="G3" s="4" t="s">
        <v>7</v>
      </c>
      <c r="H3" s="4" t="s">
        <v>34</v>
      </c>
      <c r="I3" s="4" t="s">
        <v>8</v>
      </c>
      <c r="J3" s="4" t="s">
        <v>9</v>
      </c>
      <c r="K3" s="4" t="s">
        <v>17</v>
      </c>
      <c r="L3" s="5" t="s">
        <v>20</v>
      </c>
      <c r="M3" s="5" t="s">
        <v>19</v>
      </c>
      <c r="N3" s="4" t="s">
        <v>10</v>
      </c>
      <c r="O3" s="4" t="s">
        <v>11</v>
      </c>
      <c r="P3" s="176"/>
    </row>
    <row r="4" spans="1:16" s="24" customFormat="1" ht="27" customHeight="1">
      <c r="A4" s="29">
        <v>10</v>
      </c>
      <c r="B4" s="29">
        <v>1</v>
      </c>
      <c r="C4" s="29"/>
      <c r="D4" s="29"/>
      <c r="E4" s="28" t="s">
        <v>212</v>
      </c>
      <c r="F4" s="15"/>
      <c r="G4" s="1"/>
      <c r="H4" s="1"/>
      <c r="I4" s="1"/>
      <c r="J4" s="1"/>
      <c r="K4" s="1"/>
      <c r="L4" s="1"/>
      <c r="M4" s="1"/>
      <c r="N4" s="1"/>
      <c r="O4" s="1"/>
      <c r="P4" s="1">
        <f>'09分類帳'!P22</f>
        <v>127763</v>
      </c>
    </row>
    <row r="5" spans="1:16" s="24" customFormat="1" ht="27" customHeight="1">
      <c r="A5" s="29">
        <v>10</v>
      </c>
      <c r="B5" s="29">
        <v>30</v>
      </c>
      <c r="C5" s="29" t="s">
        <v>211</v>
      </c>
      <c r="D5" s="29">
        <v>1</v>
      </c>
      <c r="E5" s="28" t="s">
        <v>213</v>
      </c>
      <c r="F5" s="1">
        <v>29965</v>
      </c>
      <c r="G5" s="1"/>
      <c r="H5" s="1"/>
      <c r="I5" s="1"/>
      <c r="J5" s="1"/>
      <c r="K5" s="1"/>
      <c r="L5" s="1"/>
      <c r="M5" s="1"/>
      <c r="N5" s="1"/>
      <c r="O5" s="1">
        <f aca="true" t="shared" si="0" ref="O5:O15">SUM(G5:N5)</f>
        <v>0</v>
      </c>
      <c r="P5" s="1">
        <f aca="true" t="shared" si="1" ref="P5:P15">P4+F5-O5</f>
        <v>157728</v>
      </c>
    </row>
    <row r="6" spans="1:16" s="24" customFormat="1" ht="27" customHeight="1">
      <c r="A6" s="29">
        <v>10</v>
      </c>
      <c r="B6" s="29">
        <v>30</v>
      </c>
      <c r="C6" s="29" t="s">
        <v>200</v>
      </c>
      <c r="D6" s="29">
        <v>1</v>
      </c>
      <c r="E6" s="28" t="s">
        <v>214</v>
      </c>
      <c r="F6" s="1"/>
      <c r="G6" s="1"/>
      <c r="H6" s="1"/>
      <c r="I6" s="1"/>
      <c r="J6" s="1"/>
      <c r="K6" s="1"/>
      <c r="L6" s="1">
        <v>2225</v>
      </c>
      <c r="M6" s="1"/>
      <c r="N6" s="1"/>
      <c r="O6" s="1">
        <f t="shared" si="0"/>
        <v>2225</v>
      </c>
      <c r="P6" s="1">
        <f t="shared" si="1"/>
        <v>155503</v>
      </c>
    </row>
    <row r="7" spans="1:16" s="24" customFormat="1" ht="27" customHeight="1">
      <c r="A7" s="29">
        <v>10</v>
      </c>
      <c r="B7" s="29">
        <v>30</v>
      </c>
      <c r="C7" s="29" t="s">
        <v>200</v>
      </c>
      <c r="D7" s="29">
        <v>2</v>
      </c>
      <c r="E7" s="97" t="s">
        <v>215</v>
      </c>
      <c r="F7" s="1"/>
      <c r="G7" s="1"/>
      <c r="H7" s="1"/>
      <c r="I7" s="1"/>
      <c r="J7" s="1"/>
      <c r="K7" s="1">
        <v>1023</v>
      </c>
      <c r="L7" s="1"/>
      <c r="M7" s="1"/>
      <c r="N7" s="1"/>
      <c r="O7" s="1">
        <f t="shared" si="0"/>
        <v>1023</v>
      </c>
      <c r="P7" s="1">
        <f t="shared" si="1"/>
        <v>154480</v>
      </c>
    </row>
    <row r="8" spans="1:16" s="24" customFormat="1" ht="27" customHeight="1">
      <c r="A8" s="29">
        <v>10</v>
      </c>
      <c r="B8" s="29">
        <v>30</v>
      </c>
      <c r="C8" s="29" t="s">
        <v>200</v>
      </c>
      <c r="D8" s="29">
        <v>3</v>
      </c>
      <c r="E8" s="97" t="s">
        <v>216</v>
      </c>
      <c r="F8" s="1"/>
      <c r="G8" s="1"/>
      <c r="H8" s="1"/>
      <c r="I8" s="1"/>
      <c r="J8" s="1"/>
      <c r="K8" s="1">
        <v>1325</v>
      </c>
      <c r="L8" s="1"/>
      <c r="M8" s="1"/>
      <c r="N8" s="1"/>
      <c r="O8" s="1">
        <f t="shared" si="0"/>
        <v>1325</v>
      </c>
      <c r="P8" s="1">
        <f t="shared" si="1"/>
        <v>153155</v>
      </c>
    </row>
    <row r="9" spans="1:16" s="24" customFormat="1" ht="27" customHeight="1">
      <c r="A9" s="192">
        <v>10</v>
      </c>
      <c r="B9" s="192">
        <v>30</v>
      </c>
      <c r="C9" s="192" t="s">
        <v>200</v>
      </c>
      <c r="D9" s="192">
        <v>4</v>
      </c>
      <c r="E9" s="28" t="s">
        <v>217</v>
      </c>
      <c r="F9" s="1"/>
      <c r="G9" s="1"/>
      <c r="H9" s="1"/>
      <c r="I9" s="1"/>
      <c r="J9" s="1">
        <v>914</v>
      </c>
      <c r="K9" s="1"/>
      <c r="L9" s="1"/>
      <c r="M9" s="1"/>
      <c r="N9" s="1"/>
      <c r="O9" s="1">
        <f t="shared" si="0"/>
        <v>914</v>
      </c>
      <c r="P9" s="1">
        <f t="shared" si="1"/>
        <v>152241</v>
      </c>
    </row>
    <row r="10" spans="1:16" s="24" customFormat="1" ht="27" customHeight="1">
      <c r="A10" s="193"/>
      <c r="B10" s="193"/>
      <c r="C10" s="193"/>
      <c r="D10" s="193"/>
      <c r="E10" s="93" t="s">
        <v>218</v>
      </c>
      <c r="F10" s="1"/>
      <c r="G10" s="1"/>
      <c r="H10" s="1"/>
      <c r="I10" s="1">
        <v>1350</v>
      </c>
      <c r="J10" s="1"/>
      <c r="K10" s="1"/>
      <c r="L10" s="1"/>
      <c r="M10" s="1"/>
      <c r="N10" s="1"/>
      <c r="O10" s="1">
        <f t="shared" si="0"/>
        <v>1350</v>
      </c>
      <c r="P10" s="1">
        <f t="shared" si="1"/>
        <v>150891</v>
      </c>
    </row>
    <row r="11" spans="1:16" s="24" customFormat="1" ht="38.25" customHeight="1">
      <c r="A11" s="29">
        <v>10</v>
      </c>
      <c r="B11" s="29">
        <v>30</v>
      </c>
      <c r="C11" s="29" t="s">
        <v>200</v>
      </c>
      <c r="D11" s="29">
        <v>5</v>
      </c>
      <c r="E11" s="97" t="s">
        <v>219</v>
      </c>
      <c r="F11" s="1"/>
      <c r="G11" s="1"/>
      <c r="H11" s="1">
        <v>2606</v>
      </c>
      <c r="I11" s="1"/>
      <c r="J11" s="1"/>
      <c r="K11" s="1"/>
      <c r="L11" s="1"/>
      <c r="M11" s="1"/>
      <c r="N11" s="1"/>
      <c r="O11" s="1">
        <f t="shared" si="0"/>
        <v>2606</v>
      </c>
      <c r="P11" s="1">
        <f>P10+F11-O11</f>
        <v>148285</v>
      </c>
    </row>
    <row r="12" spans="1:16" s="24" customFormat="1" ht="38.25" customHeight="1">
      <c r="A12" s="29">
        <v>10</v>
      </c>
      <c r="B12" s="29">
        <v>30</v>
      </c>
      <c r="C12" s="29" t="s">
        <v>200</v>
      </c>
      <c r="D12" s="29">
        <v>6</v>
      </c>
      <c r="E12" s="97" t="s">
        <v>221</v>
      </c>
      <c r="F12" s="1"/>
      <c r="G12" s="1"/>
      <c r="H12" s="1">
        <v>5808</v>
      </c>
      <c r="I12" s="1"/>
      <c r="J12" s="1"/>
      <c r="K12" s="1"/>
      <c r="L12" s="1"/>
      <c r="M12" s="1"/>
      <c r="N12" s="1"/>
      <c r="O12" s="1">
        <f t="shared" si="0"/>
        <v>5808</v>
      </c>
      <c r="P12" s="1">
        <f t="shared" si="1"/>
        <v>142477</v>
      </c>
    </row>
    <row r="13" spans="1:16" s="24" customFormat="1" ht="38.25" customHeight="1">
      <c r="A13" s="29">
        <v>10</v>
      </c>
      <c r="B13" s="29">
        <v>30</v>
      </c>
      <c r="C13" s="29" t="s">
        <v>200</v>
      </c>
      <c r="D13" s="29">
        <v>7</v>
      </c>
      <c r="E13" s="94" t="s">
        <v>222</v>
      </c>
      <c r="F13" s="1"/>
      <c r="G13" s="1"/>
      <c r="H13" s="1">
        <v>7795</v>
      </c>
      <c r="I13" s="1"/>
      <c r="J13" s="1"/>
      <c r="K13" s="1"/>
      <c r="L13" s="1"/>
      <c r="M13" s="1"/>
      <c r="N13" s="1"/>
      <c r="O13" s="1">
        <f t="shared" si="0"/>
        <v>7795</v>
      </c>
      <c r="P13" s="1">
        <f t="shared" si="1"/>
        <v>134682</v>
      </c>
    </row>
    <row r="14" spans="1:16" s="24" customFormat="1" ht="38.25" customHeight="1">
      <c r="A14" s="29">
        <v>10</v>
      </c>
      <c r="B14" s="29">
        <v>30</v>
      </c>
      <c r="C14" s="29" t="s">
        <v>200</v>
      </c>
      <c r="D14" s="29">
        <v>8</v>
      </c>
      <c r="E14" s="94" t="s">
        <v>223</v>
      </c>
      <c r="F14" s="1"/>
      <c r="G14" s="1"/>
      <c r="H14" s="1">
        <v>3932</v>
      </c>
      <c r="I14" s="1"/>
      <c r="J14" s="1"/>
      <c r="K14" s="1"/>
      <c r="L14" s="1"/>
      <c r="M14" s="1"/>
      <c r="N14" s="1"/>
      <c r="O14" s="1">
        <f t="shared" si="0"/>
        <v>3932</v>
      </c>
      <c r="P14" s="1">
        <f t="shared" si="1"/>
        <v>130750</v>
      </c>
    </row>
    <row r="15" spans="1:16" s="24" customFormat="1" ht="38.25" customHeight="1">
      <c r="A15" s="29">
        <v>10</v>
      </c>
      <c r="B15" s="29">
        <v>30</v>
      </c>
      <c r="C15" s="29" t="s">
        <v>200</v>
      </c>
      <c r="D15" s="29">
        <v>9</v>
      </c>
      <c r="E15" s="97" t="s">
        <v>224</v>
      </c>
      <c r="F15" s="1"/>
      <c r="G15" s="1"/>
      <c r="H15" s="1">
        <v>3720</v>
      </c>
      <c r="I15" s="1"/>
      <c r="J15" s="1"/>
      <c r="K15" s="1"/>
      <c r="L15" s="1"/>
      <c r="M15" s="1"/>
      <c r="N15" s="1"/>
      <c r="O15" s="1">
        <f t="shared" si="0"/>
        <v>3720</v>
      </c>
      <c r="P15" s="1">
        <f t="shared" si="1"/>
        <v>127030</v>
      </c>
    </row>
    <row r="16" spans="1:16" s="24" customFormat="1" ht="19.5" customHeight="1">
      <c r="A16" s="2"/>
      <c r="B16" s="2"/>
      <c r="C16" s="1"/>
      <c r="D16" s="34"/>
      <c r="E16" s="94" t="s">
        <v>40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s="25" customFormat="1" ht="19.5" customHeight="1">
      <c r="A17" s="26"/>
      <c r="B17" s="26"/>
      <c r="C17" s="27"/>
      <c r="D17" s="26"/>
      <c r="E17" s="99" t="s">
        <v>30</v>
      </c>
      <c r="F17" s="14">
        <f aca="true" t="shared" si="2" ref="F17:N17">SUM(F5:F16)</f>
        <v>29965</v>
      </c>
      <c r="G17" s="14">
        <f t="shared" si="2"/>
        <v>0</v>
      </c>
      <c r="H17" s="14">
        <f t="shared" si="2"/>
        <v>23861</v>
      </c>
      <c r="I17" s="14">
        <f t="shared" si="2"/>
        <v>1350</v>
      </c>
      <c r="J17" s="14">
        <f t="shared" si="2"/>
        <v>914</v>
      </c>
      <c r="K17" s="14">
        <f t="shared" si="2"/>
        <v>2348</v>
      </c>
      <c r="L17" s="14">
        <f t="shared" si="2"/>
        <v>2225</v>
      </c>
      <c r="M17" s="14">
        <f t="shared" si="2"/>
        <v>0</v>
      </c>
      <c r="N17" s="14">
        <f t="shared" si="2"/>
        <v>0</v>
      </c>
      <c r="O17" s="14">
        <f>SUM(G17:N17)</f>
        <v>30698</v>
      </c>
      <c r="P17" s="1">
        <f>F17-O17</f>
        <v>-733</v>
      </c>
    </row>
    <row r="18" spans="1:16" s="25" customFormat="1" ht="19.5" customHeight="1">
      <c r="A18" s="26"/>
      <c r="B18" s="26"/>
      <c r="C18" s="27"/>
      <c r="D18" s="26"/>
      <c r="E18" s="99" t="s">
        <v>31</v>
      </c>
      <c r="F18" s="14">
        <f>'09分類帳'!F22+'10分類帳'!F17</f>
        <v>208847</v>
      </c>
      <c r="G18" s="14">
        <f>'09分類帳'!G22+'10分類帳'!G17</f>
        <v>644</v>
      </c>
      <c r="H18" s="14">
        <f>'09分類帳'!H22+'10分類帳'!H17</f>
        <v>44584</v>
      </c>
      <c r="I18" s="14">
        <f>'09分類帳'!I22+'10分類帳'!I17</f>
        <v>2170</v>
      </c>
      <c r="J18" s="14">
        <f>'09分類帳'!J22+'10分類帳'!J17</f>
        <v>2374</v>
      </c>
      <c r="K18" s="14">
        <f>'09分類帳'!K22+'10分類帳'!K17</f>
        <v>19317</v>
      </c>
      <c r="L18" s="14">
        <f>'09分類帳'!L22+'10分類帳'!L17</f>
        <v>10703</v>
      </c>
      <c r="M18" s="14">
        <f>'09分類帳'!M22+'10分類帳'!M17</f>
        <v>0</v>
      </c>
      <c r="N18" s="14">
        <f>'09分類帳'!N22+'10分類帳'!N17</f>
        <v>2025</v>
      </c>
      <c r="O18" s="14">
        <f>SUM(G18:N18)</f>
        <v>81817</v>
      </c>
      <c r="P18" s="14">
        <f>F18-O18</f>
        <v>127030</v>
      </c>
    </row>
    <row r="19" ht="18.75" customHeight="1"/>
    <row r="20" spans="1:16" s="23" customFormat="1" ht="58.5" customHeight="1">
      <c r="A20" s="29"/>
      <c r="B20" s="29"/>
      <c r="C20" s="29"/>
      <c r="D20" s="90"/>
      <c r="E20" s="48" t="s">
        <v>183</v>
      </c>
      <c r="F20" s="5" t="s">
        <v>35</v>
      </c>
      <c r="G20" s="5" t="s">
        <v>83</v>
      </c>
      <c r="H20" s="5" t="s">
        <v>36</v>
      </c>
      <c r="I20" s="5" t="s">
        <v>37</v>
      </c>
      <c r="J20" s="5" t="s">
        <v>191</v>
      </c>
      <c r="K20" s="5" t="s">
        <v>182</v>
      </c>
      <c r="L20" s="5" t="s">
        <v>192</v>
      </c>
      <c r="M20" s="5" t="s">
        <v>38</v>
      </c>
      <c r="N20" s="5"/>
      <c r="O20" s="172" t="s">
        <v>178</v>
      </c>
      <c r="P20" s="173"/>
    </row>
    <row r="21" spans="1:16" ht="34.5" customHeight="1">
      <c r="A21" s="28">
        <v>10</v>
      </c>
      <c r="B21" s="28">
        <v>30</v>
      </c>
      <c r="C21" s="28"/>
      <c r="D21" s="91"/>
      <c r="E21" s="101"/>
      <c r="F21" s="95">
        <v>29965</v>
      </c>
      <c r="G21" s="95"/>
      <c r="H21" s="95"/>
      <c r="I21" s="19"/>
      <c r="J21" s="19"/>
      <c r="K21" s="19"/>
      <c r="L21" s="95"/>
      <c r="M21" s="82"/>
      <c r="N21" s="82"/>
      <c r="O21" s="174">
        <v>29965</v>
      </c>
      <c r="P21" s="175"/>
    </row>
    <row r="22" spans="1:16" ht="41.25" customHeight="1">
      <c r="A22" s="194" t="s">
        <v>226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</row>
  </sheetData>
  <sheetProtection/>
  <mergeCells count="14">
    <mergeCell ref="J1:P1"/>
    <mergeCell ref="A1:I1"/>
    <mergeCell ref="O20:P20"/>
    <mergeCell ref="O21:P21"/>
    <mergeCell ref="A2:B2"/>
    <mergeCell ref="C2:D2"/>
    <mergeCell ref="E2:E3"/>
    <mergeCell ref="G2:O2"/>
    <mergeCell ref="P2:P3"/>
    <mergeCell ref="A9:A10"/>
    <mergeCell ref="B9:B10"/>
    <mergeCell ref="C9:C10"/>
    <mergeCell ref="A22:P22"/>
    <mergeCell ref="D9:D10"/>
  </mergeCells>
  <printOptions horizontalCentered="1"/>
  <pageMargins left="0.35433070866141736" right="0.35433070866141736" top="0.5905511811023623" bottom="0.3937007874015748" header="0.5118110236220472" footer="0"/>
  <pageSetup horizontalDpi="300" verticalDpi="300" orientation="landscape" paperSize="9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學校午餐費分類帳結算表</dc:title>
  <dc:subject/>
  <dc:creator>邱金春</dc:creator>
  <cp:keywords/>
  <dc:description/>
  <cp:lastModifiedBy>USER</cp:lastModifiedBy>
  <cp:lastPrinted>2013-10-03T10:18:36Z</cp:lastPrinted>
  <dcterms:created xsi:type="dcterms:W3CDTF">2005-07-22T02:50:49Z</dcterms:created>
  <dcterms:modified xsi:type="dcterms:W3CDTF">2013-10-03T11:07:17Z</dcterms:modified>
  <cp:category/>
  <cp:version/>
  <cp:contentType/>
  <cp:contentStatus/>
</cp:coreProperties>
</file>